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TOR-SRV\Mail\2.Макроэкономического анализа и прогнозирования\4.Отдел социальной сферы\1.Общая\02._ПОТРЕБНОСТЬ\2025\Середина - свод\"/>
    </mc:Choice>
  </mc:AlternateContent>
  <xr:revisionPtr revIDLastSave="0" documentId="13_ncr:1_{870282F5-723F-4D01-BF7D-671AC7ECBB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СПО" sheetId="4" r:id="rId1"/>
  </sheets>
  <definedNames>
    <definedName name="_xlnm._FilterDatabase" localSheetId="0" hidden="1">СПО!$A$5:$Q$434</definedName>
    <definedName name="_xlnm.Print_Titles" localSheetId="0">СПО!$3:$5</definedName>
    <definedName name="_xlnm.Print_Area" localSheetId="0">СПО!$A$1:$P$434</definedName>
  </definedNames>
  <calcPr calcId="191029" calcOnSave="0"/>
</workbook>
</file>

<file path=xl/calcChain.xml><?xml version="1.0" encoding="utf-8"?>
<calcChain xmlns="http://schemas.openxmlformats.org/spreadsheetml/2006/main">
  <c r="F255" i="4" l="1"/>
  <c r="G255" i="4"/>
  <c r="H255" i="4"/>
  <c r="I255" i="4"/>
  <c r="J255" i="4"/>
  <c r="K255" i="4"/>
  <c r="L255" i="4"/>
  <c r="M255" i="4"/>
  <c r="N255" i="4"/>
  <c r="O255" i="4"/>
  <c r="P255" i="4"/>
  <c r="E255" i="4"/>
  <c r="P432" i="4" l="1"/>
  <c r="P422" i="4"/>
  <c r="P411" i="4"/>
  <c r="P403" i="4"/>
  <c r="P398" i="4"/>
  <c r="P396" i="4"/>
  <c r="P392" i="4"/>
  <c r="P390" i="4"/>
  <c r="P383" i="4"/>
  <c r="P369" i="4"/>
  <c r="P366" i="4"/>
  <c r="P363" i="4"/>
  <c r="P356" i="4"/>
  <c r="P352" i="4"/>
  <c r="P343" i="4"/>
  <c r="P342" i="4" s="1"/>
  <c r="P339" i="4"/>
  <c r="P334" i="4"/>
  <c r="P328" i="4"/>
  <c r="P324" i="4"/>
  <c r="P322" i="4"/>
  <c r="P314" i="4"/>
  <c r="P309" i="4"/>
  <c r="P301" i="4"/>
  <c r="P299" i="4"/>
  <c r="P297" i="4"/>
  <c r="P289" i="4"/>
  <c r="P281" i="4"/>
  <c r="P271" i="4"/>
  <c r="P265" i="4"/>
  <c r="P240" i="4"/>
  <c r="P238" i="4"/>
  <c r="P233" i="4"/>
  <c r="P232" i="4" s="1"/>
  <c r="P228" i="4"/>
  <c r="P226" i="4"/>
  <c r="P221" i="4"/>
  <c r="P205" i="4"/>
  <c r="P195" i="4"/>
  <c r="P171" i="4"/>
  <c r="P163" i="4"/>
  <c r="P156" i="4"/>
  <c r="P108" i="4"/>
  <c r="P100" i="4"/>
  <c r="P9" i="4"/>
  <c r="P92" i="4"/>
  <c r="P87" i="4"/>
  <c r="M271" i="4"/>
  <c r="P382" i="4" l="1"/>
  <c r="P225" i="4"/>
  <c r="P204" i="4"/>
  <c r="P333" i="4"/>
  <c r="P395" i="4"/>
  <c r="P355" i="4"/>
  <c r="P237" i="4"/>
  <c r="P8" i="4"/>
  <c r="O258" i="4"/>
  <c r="N258" i="4"/>
  <c r="M258" i="4"/>
  <c r="L258" i="4"/>
  <c r="K258" i="4"/>
  <c r="J258" i="4"/>
  <c r="I258" i="4"/>
  <c r="H258" i="4"/>
  <c r="G258" i="4"/>
  <c r="F258" i="4"/>
  <c r="E258" i="4"/>
  <c r="O257" i="4"/>
  <c r="N257" i="4"/>
  <c r="M257" i="4"/>
  <c r="L257" i="4"/>
  <c r="K257" i="4"/>
  <c r="J257" i="4"/>
  <c r="I257" i="4"/>
  <c r="H257" i="4"/>
  <c r="G257" i="4"/>
  <c r="F257" i="4"/>
  <c r="E257" i="4"/>
  <c r="O175" i="4"/>
  <c r="N175" i="4"/>
  <c r="M175" i="4"/>
  <c r="L175" i="4"/>
  <c r="K175" i="4"/>
  <c r="J175" i="4"/>
  <c r="I175" i="4"/>
  <c r="H175" i="4"/>
  <c r="G175" i="4"/>
  <c r="F175" i="4"/>
  <c r="E175" i="4"/>
  <c r="O96" i="4"/>
  <c r="N96" i="4"/>
  <c r="M96" i="4"/>
  <c r="L96" i="4"/>
  <c r="K96" i="4"/>
  <c r="J96" i="4"/>
  <c r="I96" i="4"/>
  <c r="H96" i="4"/>
  <c r="G96" i="4"/>
  <c r="F96" i="4"/>
  <c r="E96" i="4"/>
  <c r="O88" i="4"/>
  <c r="N88" i="4"/>
  <c r="M88" i="4"/>
  <c r="L88" i="4"/>
  <c r="K88" i="4"/>
  <c r="J88" i="4"/>
  <c r="I88" i="4"/>
  <c r="H88" i="4"/>
  <c r="G88" i="4"/>
  <c r="F88" i="4"/>
  <c r="E88" i="4"/>
  <c r="O62" i="4"/>
  <c r="N62" i="4"/>
  <c r="M62" i="4"/>
  <c r="L62" i="4"/>
  <c r="K62" i="4"/>
  <c r="J62" i="4"/>
  <c r="I62" i="4"/>
  <c r="H62" i="4"/>
  <c r="G62" i="4"/>
  <c r="F62" i="4"/>
  <c r="E62" i="4"/>
  <c r="O50" i="4"/>
  <c r="N50" i="4"/>
  <c r="M50" i="4"/>
  <c r="L50" i="4"/>
  <c r="K50" i="4"/>
  <c r="J50" i="4"/>
  <c r="I50" i="4"/>
  <c r="H50" i="4"/>
  <c r="G50" i="4"/>
  <c r="F50" i="4"/>
  <c r="E50" i="4"/>
  <c r="O34" i="4"/>
  <c r="N34" i="4"/>
  <c r="M34" i="4"/>
  <c r="L34" i="4"/>
  <c r="K34" i="4"/>
  <c r="J34" i="4"/>
  <c r="I34" i="4"/>
  <c r="H34" i="4"/>
  <c r="G34" i="4"/>
  <c r="F34" i="4"/>
  <c r="E34" i="4"/>
  <c r="O29" i="4"/>
  <c r="N29" i="4"/>
  <c r="M29" i="4"/>
  <c r="L29" i="4"/>
  <c r="K29" i="4"/>
  <c r="J29" i="4"/>
  <c r="I29" i="4"/>
  <c r="H29" i="4"/>
  <c r="G29" i="4"/>
  <c r="F29" i="4"/>
  <c r="E29" i="4"/>
  <c r="O17" i="4"/>
  <c r="N17" i="4"/>
  <c r="M17" i="4"/>
  <c r="L17" i="4"/>
  <c r="K17" i="4"/>
  <c r="J17" i="4"/>
  <c r="I17" i="4"/>
  <c r="H17" i="4"/>
  <c r="G17" i="4"/>
  <c r="F17" i="4"/>
  <c r="E17" i="4"/>
  <c r="O16" i="4"/>
  <c r="N16" i="4"/>
  <c r="M16" i="4"/>
  <c r="L16" i="4"/>
  <c r="K16" i="4"/>
  <c r="J16" i="4"/>
  <c r="I16" i="4"/>
  <c r="H16" i="4"/>
  <c r="G16" i="4"/>
  <c r="F16" i="4"/>
  <c r="E16" i="4"/>
  <c r="O10" i="4"/>
  <c r="N10" i="4"/>
  <c r="M10" i="4"/>
  <c r="L10" i="4"/>
  <c r="K10" i="4"/>
  <c r="J10" i="4"/>
  <c r="I10" i="4"/>
  <c r="H10" i="4"/>
  <c r="G10" i="4"/>
  <c r="F10" i="4"/>
  <c r="E10" i="4"/>
  <c r="O270" i="4"/>
  <c r="N270" i="4"/>
  <c r="M270" i="4"/>
  <c r="L270" i="4"/>
  <c r="K270" i="4"/>
  <c r="J270" i="4"/>
  <c r="I270" i="4"/>
  <c r="H270" i="4"/>
  <c r="G270" i="4"/>
  <c r="F270" i="4"/>
  <c r="E270" i="4"/>
  <c r="P7" i="4" l="1"/>
  <c r="P236" i="4"/>
  <c r="F169" i="4"/>
  <c r="G169" i="4"/>
  <c r="H169" i="4"/>
  <c r="I169" i="4"/>
  <c r="J169" i="4"/>
  <c r="K169" i="4"/>
  <c r="L169" i="4"/>
  <c r="M169" i="4"/>
  <c r="N169" i="4"/>
  <c r="O169" i="4"/>
  <c r="E169" i="4"/>
  <c r="O353" i="4" l="1"/>
  <c r="N353" i="4"/>
  <c r="M353" i="4"/>
  <c r="L353" i="4"/>
  <c r="K353" i="4"/>
  <c r="J353" i="4"/>
  <c r="I353" i="4"/>
  <c r="H353" i="4"/>
  <c r="G353" i="4"/>
  <c r="F353" i="4"/>
  <c r="E353" i="4"/>
  <c r="O251" i="4" l="1"/>
  <c r="N251" i="4"/>
  <c r="M251" i="4"/>
  <c r="L251" i="4"/>
  <c r="K251" i="4"/>
  <c r="J251" i="4"/>
  <c r="I251" i="4"/>
  <c r="H251" i="4"/>
  <c r="G251" i="4"/>
  <c r="F251" i="4"/>
  <c r="E251" i="4"/>
  <c r="O245" i="4"/>
  <c r="N245" i="4"/>
  <c r="M245" i="4"/>
  <c r="L245" i="4"/>
  <c r="K245" i="4"/>
  <c r="J245" i="4"/>
  <c r="I245" i="4"/>
  <c r="H245" i="4"/>
  <c r="G245" i="4"/>
  <c r="F245" i="4"/>
  <c r="E245" i="4"/>
  <c r="O241" i="4"/>
  <c r="N241" i="4"/>
  <c r="M241" i="4"/>
  <c r="L241" i="4"/>
  <c r="K241" i="4"/>
  <c r="J241" i="4"/>
  <c r="I241" i="4"/>
  <c r="H241" i="4"/>
  <c r="G241" i="4"/>
  <c r="F241" i="4"/>
  <c r="E241" i="4"/>
  <c r="F314" i="4" l="1"/>
  <c r="G314" i="4"/>
  <c r="H314" i="4"/>
  <c r="I314" i="4"/>
  <c r="J314" i="4"/>
  <c r="K314" i="4"/>
  <c r="L314" i="4"/>
  <c r="M314" i="4"/>
  <c r="N314" i="4"/>
  <c r="O314" i="4"/>
  <c r="E314" i="4"/>
  <c r="O262" i="4"/>
  <c r="N262" i="4"/>
  <c r="M262" i="4"/>
  <c r="L262" i="4"/>
  <c r="K262" i="4"/>
  <c r="J262" i="4"/>
  <c r="I262" i="4"/>
  <c r="H262" i="4"/>
  <c r="G262" i="4"/>
  <c r="F262" i="4"/>
  <c r="E262" i="4"/>
  <c r="E363" i="4"/>
  <c r="F363" i="4"/>
  <c r="G363" i="4"/>
  <c r="H363" i="4"/>
  <c r="I363" i="4"/>
  <c r="J363" i="4"/>
  <c r="K363" i="4"/>
  <c r="L363" i="4"/>
  <c r="M363" i="4"/>
  <c r="N363" i="4"/>
  <c r="O363" i="4"/>
  <c r="D363" i="4"/>
  <c r="D357" i="4" l="1"/>
  <c r="D356" i="4" s="1"/>
  <c r="D226" i="4"/>
  <c r="E299" i="4" l="1"/>
  <c r="F299" i="4"/>
  <c r="G299" i="4"/>
  <c r="H299" i="4"/>
  <c r="I299" i="4"/>
  <c r="J299" i="4"/>
  <c r="K299" i="4"/>
  <c r="L299" i="4"/>
  <c r="M299" i="4"/>
  <c r="N299" i="4"/>
  <c r="O299" i="4"/>
  <c r="D299" i="4"/>
  <c r="E221" i="4"/>
  <c r="F221" i="4"/>
  <c r="G221" i="4"/>
  <c r="H221" i="4"/>
  <c r="I221" i="4"/>
  <c r="J221" i="4"/>
  <c r="K221" i="4"/>
  <c r="L221" i="4"/>
  <c r="M221" i="4"/>
  <c r="N221" i="4"/>
  <c r="O221" i="4"/>
  <c r="D221" i="4"/>
  <c r="E205" i="4"/>
  <c r="F205" i="4"/>
  <c r="G205" i="4"/>
  <c r="H205" i="4"/>
  <c r="I205" i="4"/>
  <c r="J205" i="4"/>
  <c r="K205" i="4"/>
  <c r="L205" i="4"/>
  <c r="M205" i="4"/>
  <c r="N205" i="4"/>
  <c r="O205" i="4"/>
  <c r="D205" i="4"/>
  <c r="E163" i="4" l="1"/>
  <c r="F163" i="4"/>
  <c r="G163" i="4"/>
  <c r="H163" i="4"/>
  <c r="I163" i="4"/>
  <c r="J163" i="4"/>
  <c r="K163" i="4"/>
  <c r="L163" i="4"/>
  <c r="M163" i="4"/>
  <c r="N163" i="4"/>
  <c r="O163" i="4"/>
  <c r="D163" i="4"/>
  <c r="E238" i="4" l="1"/>
  <c r="F238" i="4"/>
  <c r="G238" i="4"/>
  <c r="H238" i="4"/>
  <c r="I238" i="4"/>
  <c r="J238" i="4"/>
  <c r="K238" i="4"/>
  <c r="L238" i="4"/>
  <c r="M238" i="4"/>
  <c r="N238" i="4"/>
  <c r="O238" i="4"/>
  <c r="D238" i="4"/>
  <c r="D383" i="4" l="1"/>
  <c r="E334" i="4"/>
  <c r="F334" i="4"/>
  <c r="G334" i="4"/>
  <c r="H334" i="4"/>
  <c r="I334" i="4"/>
  <c r="J334" i="4"/>
  <c r="K334" i="4"/>
  <c r="L334" i="4"/>
  <c r="M334" i="4"/>
  <c r="N334" i="4"/>
  <c r="O334" i="4"/>
  <c r="D339" i="4"/>
  <c r="D334" i="4"/>
  <c r="D240" i="4"/>
  <c r="D333" i="4" l="1"/>
  <c r="E383" i="4"/>
  <c r="F383" i="4"/>
  <c r="G383" i="4"/>
  <c r="H383" i="4"/>
  <c r="I383" i="4"/>
  <c r="J383" i="4"/>
  <c r="K383" i="4"/>
  <c r="L383" i="4"/>
  <c r="M383" i="4"/>
  <c r="N383" i="4"/>
  <c r="O383" i="4"/>
  <c r="E369" i="4"/>
  <c r="F369" i="4"/>
  <c r="G369" i="4"/>
  <c r="H369" i="4"/>
  <c r="I369" i="4"/>
  <c r="J369" i="4"/>
  <c r="K369" i="4"/>
  <c r="L369" i="4"/>
  <c r="M369" i="4"/>
  <c r="N369" i="4"/>
  <c r="O369" i="4"/>
  <c r="D369" i="4"/>
  <c r="E366" i="4"/>
  <c r="F366" i="4"/>
  <c r="G366" i="4"/>
  <c r="H366" i="4"/>
  <c r="I366" i="4"/>
  <c r="J366" i="4"/>
  <c r="K366" i="4"/>
  <c r="L366" i="4"/>
  <c r="M366" i="4"/>
  <c r="N366" i="4"/>
  <c r="O366" i="4"/>
  <c r="E356" i="4"/>
  <c r="F356" i="4"/>
  <c r="G356" i="4"/>
  <c r="H356" i="4"/>
  <c r="I356" i="4"/>
  <c r="J356" i="4"/>
  <c r="K356" i="4"/>
  <c r="L356" i="4"/>
  <c r="M356" i="4"/>
  <c r="N356" i="4"/>
  <c r="O356" i="4"/>
  <c r="E352" i="4"/>
  <c r="F352" i="4"/>
  <c r="G352" i="4"/>
  <c r="H352" i="4"/>
  <c r="I352" i="4"/>
  <c r="J352" i="4"/>
  <c r="K352" i="4"/>
  <c r="L352" i="4"/>
  <c r="M352" i="4"/>
  <c r="N352" i="4"/>
  <c r="O352" i="4"/>
  <c r="E343" i="4"/>
  <c r="F343" i="4"/>
  <c r="G343" i="4"/>
  <c r="H343" i="4"/>
  <c r="I343" i="4"/>
  <c r="J343" i="4"/>
  <c r="K343" i="4"/>
  <c r="L343" i="4"/>
  <c r="M343" i="4"/>
  <c r="N343" i="4"/>
  <c r="O343" i="4"/>
  <c r="D343" i="4"/>
  <c r="E339" i="4"/>
  <c r="F339" i="4"/>
  <c r="G339" i="4"/>
  <c r="H339" i="4"/>
  <c r="I339" i="4"/>
  <c r="J339" i="4"/>
  <c r="K339" i="4"/>
  <c r="L339" i="4"/>
  <c r="M339" i="4"/>
  <c r="N339" i="4"/>
  <c r="O339" i="4"/>
  <c r="E328" i="4"/>
  <c r="F328" i="4"/>
  <c r="G328" i="4"/>
  <c r="H328" i="4"/>
  <c r="I328" i="4"/>
  <c r="J328" i="4"/>
  <c r="K328" i="4"/>
  <c r="L328" i="4"/>
  <c r="M328" i="4"/>
  <c r="N328" i="4"/>
  <c r="O328" i="4"/>
  <c r="D328" i="4"/>
  <c r="E324" i="4"/>
  <c r="F324" i="4"/>
  <c r="G324" i="4"/>
  <c r="H324" i="4"/>
  <c r="I324" i="4"/>
  <c r="J324" i="4"/>
  <c r="K324" i="4"/>
  <c r="L324" i="4"/>
  <c r="M324" i="4"/>
  <c r="N324" i="4"/>
  <c r="O324" i="4"/>
  <c r="D324" i="4"/>
  <c r="E322" i="4"/>
  <c r="F322" i="4"/>
  <c r="G322" i="4"/>
  <c r="H322" i="4"/>
  <c r="I322" i="4"/>
  <c r="J322" i="4"/>
  <c r="K322" i="4"/>
  <c r="L322" i="4"/>
  <c r="M322" i="4"/>
  <c r="N322" i="4"/>
  <c r="O322" i="4"/>
  <c r="D322" i="4"/>
  <c r="D314" i="4"/>
  <c r="E309" i="4"/>
  <c r="F309" i="4"/>
  <c r="G309" i="4"/>
  <c r="H309" i="4"/>
  <c r="I309" i="4"/>
  <c r="J309" i="4"/>
  <c r="K309" i="4"/>
  <c r="L309" i="4"/>
  <c r="M309" i="4"/>
  <c r="N309" i="4"/>
  <c r="O309" i="4"/>
  <c r="D309" i="4"/>
  <c r="E301" i="4"/>
  <c r="F301" i="4"/>
  <c r="G301" i="4"/>
  <c r="H301" i="4"/>
  <c r="I301" i="4"/>
  <c r="J301" i="4"/>
  <c r="K301" i="4"/>
  <c r="L301" i="4"/>
  <c r="M301" i="4"/>
  <c r="N301" i="4"/>
  <c r="O301" i="4"/>
  <c r="D301" i="4"/>
  <c r="E297" i="4"/>
  <c r="F297" i="4"/>
  <c r="G297" i="4"/>
  <c r="H297" i="4"/>
  <c r="I297" i="4"/>
  <c r="J297" i="4"/>
  <c r="K297" i="4"/>
  <c r="L297" i="4"/>
  <c r="M297" i="4"/>
  <c r="N297" i="4"/>
  <c r="O297" i="4"/>
  <c r="D297" i="4"/>
  <c r="E289" i="4"/>
  <c r="F289" i="4"/>
  <c r="G289" i="4"/>
  <c r="H289" i="4"/>
  <c r="I289" i="4"/>
  <c r="J289" i="4"/>
  <c r="K289" i="4"/>
  <c r="L289" i="4"/>
  <c r="M289" i="4"/>
  <c r="N289" i="4"/>
  <c r="O289" i="4"/>
  <c r="D289" i="4"/>
  <c r="E281" i="4"/>
  <c r="F281" i="4"/>
  <c r="G281" i="4"/>
  <c r="H281" i="4"/>
  <c r="I281" i="4"/>
  <c r="J281" i="4"/>
  <c r="K281" i="4"/>
  <c r="L281" i="4"/>
  <c r="M281" i="4"/>
  <c r="N281" i="4"/>
  <c r="O281" i="4"/>
  <c r="D281" i="4"/>
  <c r="E271" i="4"/>
  <c r="F271" i="4"/>
  <c r="G271" i="4"/>
  <c r="H271" i="4"/>
  <c r="I271" i="4"/>
  <c r="J271" i="4"/>
  <c r="K271" i="4"/>
  <c r="L271" i="4"/>
  <c r="N271" i="4"/>
  <c r="O271" i="4"/>
  <c r="D271" i="4"/>
  <c r="E265" i="4"/>
  <c r="F265" i="4"/>
  <c r="G265" i="4"/>
  <c r="H265" i="4"/>
  <c r="I265" i="4"/>
  <c r="J265" i="4"/>
  <c r="K265" i="4"/>
  <c r="L265" i="4"/>
  <c r="M265" i="4"/>
  <c r="N265" i="4"/>
  <c r="O265" i="4"/>
  <c r="D265" i="4"/>
  <c r="D255" i="4"/>
  <c r="E240" i="4"/>
  <c r="F240" i="4"/>
  <c r="G240" i="4"/>
  <c r="H240" i="4"/>
  <c r="I240" i="4"/>
  <c r="J240" i="4"/>
  <c r="K240" i="4"/>
  <c r="L240" i="4"/>
  <c r="M240" i="4"/>
  <c r="N240" i="4"/>
  <c r="O240" i="4"/>
  <c r="E233" i="4"/>
  <c r="E232" i="4" s="1"/>
  <c r="F233" i="4"/>
  <c r="F232" i="4" s="1"/>
  <c r="G233" i="4"/>
  <c r="G232" i="4" s="1"/>
  <c r="H233" i="4"/>
  <c r="H232" i="4" s="1"/>
  <c r="I233" i="4"/>
  <c r="I232" i="4" s="1"/>
  <c r="J233" i="4"/>
  <c r="J232" i="4" s="1"/>
  <c r="K233" i="4"/>
  <c r="K232" i="4" s="1"/>
  <c r="L233" i="4"/>
  <c r="L232" i="4" s="1"/>
  <c r="M233" i="4"/>
  <c r="M232" i="4" s="1"/>
  <c r="N233" i="4"/>
  <c r="N232" i="4" s="1"/>
  <c r="O233" i="4"/>
  <c r="O232" i="4" s="1"/>
  <c r="D233" i="4"/>
  <c r="D232" i="4" s="1"/>
  <c r="E226" i="4"/>
  <c r="F226" i="4"/>
  <c r="G226" i="4"/>
  <c r="H226" i="4"/>
  <c r="I226" i="4"/>
  <c r="J226" i="4"/>
  <c r="K226" i="4"/>
  <c r="L226" i="4"/>
  <c r="M226" i="4"/>
  <c r="N226" i="4"/>
  <c r="O226" i="4"/>
  <c r="E228" i="4"/>
  <c r="F228" i="4"/>
  <c r="G228" i="4"/>
  <c r="H228" i="4"/>
  <c r="I228" i="4"/>
  <c r="J228" i="4"/>
  <c r="K228" i="4"/>
  <c r="L228" i="4"/>
  <c r="M228" i="4"/>
  <c r="N228" i="4"/>
  <c r="O228" i="4"/>
  <c r="D228" i="4"/>
  <c r="E204" i="4"/>
  <c r="F204" i="4"/>
  <c r="G204" i="4"/>
  <c r="H204" i="4"/>
  <c r="I204" i="4"/>
  <c r="J204" i="4"/>
  <c r="K204" i="4"/>
  <c r="L204" i="4"/>
  <c r="M204" i="4"/>
  <c r="N204" i="4"/>
  <c r="O204" i="4"/>
  <c r="D204" i="4"/>
  <c r="E195" i="4"/>
  <c r="F195" i="4"/>
  <c r="G195" i="4"/>
  <c r="H195" i="4"/>
  <c r="I195" i="4"/>
  <c r="J195" i="4"/>
  <c r="K195" i="4"/>
  <c r="L195" i="4"/>
  <c r="M195" i="4"/>
  <c r="N195" i="4"/>
  <c r="O195" i="4"/>
  <c r="D195" i="4"/>
  <c r="E171" i="4"/>
  <c r="F171" i="4"/>
  <c r="G171" i="4"/>
  <c r="H171" i="4"/>
  <c r="I171" i="4"/>
  <c r="J171" i="4"/>
  <c r="K171" i="4"/>
  <c r="L171" i="4"/>
  <c r="M171" i="4"/>
  <c r="N171" i="4"/>
  <c r="O171" i="4"/>
  <c r="D171" i="4"/>
  <c r="D169" i="4" s="1"/>
  <c r="E156" i="4"/>
  <c r="F156" i="4"/>
  <c r="G156" i="4"/>
  <c r="H156" i="4"/>
  <c r="I156" i="4"/>
  <c r="J156" i="4"/>
  <c r="K156" i="4"/>
  <c r="L156" i="4"/>
  <c r="M156" i="4"/>
  <c r="N156" i="4"/>
  <c r="O156" i="4"/>
  <c r="D156" i="4"/>
  <c r="E108" i="4"/>
  <c r="F108" i="4"/>
  <c r="G108" i="4"/>
  <c r="H108" i="4"/>
  <c r="I108" i="4"/>
  <c r="J108" i="4"/>
  <c r="K108" i="4"/>
  <c r="L108" i="4"/>
  <c r="M108" i="4"/>
  <c r="N108" i="4"/>
  <c r="O108" i="4"/>
  <c r="D108" i="4"/>
  <c r="E100" i="4"/>
  <c r="F100" i="4"/>
  <c r="G100" i="4"/>
  <c r="H100" i="4"/>
  <c r="I100" i="4"/>
  <c r="J100" i="4"/>
  <c r="K100" i="4"/>
  <c r="L100" i="4"/>
  <c r="M100" i="4"/>
  <c r="N100" i="4"/>
  <c r="O100" i="4"/>
  <c r="D100" i="4"/>
  <c r="E92" i="4"/>
  <c r="F92" i="4"/>
  <c r="G92" i="4"/>
  <c r="H92" i="4"/>
  <c r="I92" i="4"/>
  <c r="J92" i="4"/>
  <c r="K92" i="4"/>
  <c r="L92" i="4"/>
  <c r="M92" i="4"/>
  <c r="N92" i="4"/>
  <c r="O92" i="4"/>
  <c r="D92" i="4"/>
  <c r="E87" i="4"/>
  <c r="F87" i="4"/>
  <c r="G87" i="4"/>
  <c r="H87" i="4"/>
  <c r="I87" i="4"/>
  <c r="J87" i="4"/>
  <c r="K87" i="4"/>
  <c r="L87" i="4"/>
  <c r="M87" i="4"/>
  <c r="N87" i="4"/>
  <c r="O87" i="4"/>
  <c r="D87" i="4"/>
  <c r="E9" i="4"/>
  <c r="F9" i="4"/>
  <c r="G9" i="4"/>
  <c r="H9" i="4"/>
  <c r="I9" i="4"/>
  <c r="J9" i="4"/>
  <c r="K9" i="4"/>
  <c r="L9" i="4"/>
  <c r="M9" i="4"/>
  <c r="N9" i="4"/>
  <c r="O9" i="4"/>
  <c r="D9" i="4"/>
  <c r="N8" i="4" l="1"/>
  <c r="M8" i="4"/>
  <c r="I8" i="4"/>
  <c r="E8" i="4"/>
  <c r="J8" i="4"/>
  <c r="L8" i="4"/>
  <c r="H8" i="4"/>
  <c r="F8" i="4"/>
  <c r="O8" i="4"/>
  <c r="K8" i="4"/>
  <c r="G8" i="4"/>
  <c r="K342" i="4"/>
  <c r="J342" i="4"/>
  <c r="F342" i="4"/>
  <c r="H342" i="4"/>
  <c r="L342" i="4"/>
  <c r="O342" i="4"/>
  <c r="G342" i="4"/>
  <c r="D8" i="4"/>
  <c r="K237" i="4"/>
  <c r="E237" i="4"/>
  <c r="D237" i="4"/>
  <c r="O237" i="4"/>
  <c r="I237" i="4"/>
  <c r="N237" i="4"/>
  <c r="H237" i="4"/>
  <c r="J237" i="4"/>
  <c r="M237" i="4"/>
  <c r="G237" i="4"/>
  <c r="L237" i="4"/>
  <c r="F237" i="4"/>
  <c r="M342" i="4"/>
  <c r="I342" i="4"/>
  <c r="E342" i="4"/>
  <c r="N342" i="4"/>
  <c r="L355" i="4"/>
  <c r="F355" i="4"/>
  <c r="O355" i="4"/>
  <c r="I355" i="4"/>
  <c r="J355" i="4"/>
  <c r="N355" i="4"/>
  <c r="H355" i="4"/>
  <c r="K355" i="4"/>
  <c r="E355" i="4"/>
  <c r="M355" i="4"/>
  <c r="G355" i="4"/>
  <c r="O225" i="4"/>
  <c r="I225" i="4"/>
  <c r="I7" i="4" s="1"/>
  <c r="J225" i="4"/>
  <c r="N225" i="4"/>
  <c r="H225" i="4"/>
  <c r="L225" i="4"/>
  <c r="F225" i="4"/>
  <c r="E225" i="4"/>
  <c r="K225" i="4"/>
  <c r="M225" i="4"/>
  <c r="G225" i="4"/>
  <c r="D225" i="4"/>
  <c r="N7" i="4" l="1"/>
  <c r="F7" i="4"/>
  <c r="O7" i="4"/>
  <c r="J7" i="4"/>
  <c r="H7" i="4"/>
  <c r="M7" i="4"/>
  <c r="E7" i="4"/>
  <c r="K7" i="4"/>
  <c r="L7" i="4"/>
  <c r="G7" i="4"/>
  <c r="D7" i="4"/>
  <c r="D366" i="4"/>
  <c r="P6" i="4" l="1"/>
  <c r="E432" i="4" l="1"/>
  <c r="F432" i="4"/>
  <c r="G432" i="4"/>
  <c r="H432" i="4"/>
  <c r="I432" i="4"/>
  <c r="J432" i="4"/>
  <c r="K432" i="4"/>
  <c r="L432" i="4"/>
  <c r="M432" i="4"/>
  <c r="N432" i="4"/>
  <c r="O432" i="4"/>
  <c r="D432" i="4"/>
  <c r="E422" i="4"/>
  <c r="F422" i="4"/>
  <c r="G422" i="4"/>
  <c r="H422" i="4"/>
  <c r="I422" i="4"/>
  <c r="J422" i="4"/>
  <c r="K422" i="4"/>
  <c r="L422" i="4"/>
  <c r="M422" i="4"/>
  <c r="N422" i="4"/>
  <c r="O422" i="4"/>
  <c r="D422" i="4"/>
  <c r="E411" i="4"/>
  <c r="F411" i="4"/>
  <c r="G411" i="4"/>
  <c r="H411" i="4"/>
  <c r="I411" i="4"/>
  <c r="J411" i="4"/>
  <c r="K411" i="4"/>
  <c r="L411" i="4"/>
  <c r="M411" i="4"/>
  <c r="N411" i="4"/>
  <c r="O411" i="4"/>
  <c r="D411" i="4"/>
  <c r="E403" i="4"/>
  <c r="F403" i="4"/>
  <c r="G403" i="4"/>
  <c r="H403" i="4"/>
  <c r="I403" i="4"/>
  <c r="J403" i="4"/>
  <c r="K403" i="4"/>
  <c r="L403" i="4"/>
  <c r="M403" i="4"/>
  <c r="N403" i="4"/>
  <c r="O403" i="4"/>
  <c r="D403" i="4"/>
  <c r="E398" i="4"/>
  <c r="F398" i="4"/>
  <c r="G398" i="4"/>
  <c r="H398" i="4"/>
  <c r="I398" i="4"/>
  <c r="J398" i="4"/>
  <c r="K398" i="4"/>
  <c r="L398" i="4"/>
  <c r="M398" i="4"/>
  <c r="N398" i="4"/>
  <c r="O398" i="4"/>
  <c r="D398" i="4"/>
  <c r="E396" i="4"/>
  <c r="F396" i="4"/>
  <c r="G396" i="4"/>
  <c r="H396" i="4"/>
  <c r="I396" i="4"/>
  <c r="J396" i="4"/>
  <c r="K396" i="4"/>
  <c r="K395" i="4" s="1"/>
  <c r="L396" i="4"/>
  <c r="L395" i="4" s="1"/>
  <c r="M396" i="4"/>
  <c r="M395" i="4" s="1"/>
  <c r="N396" i="4"/>
  <c r="N395" i="4" s="1"/>
  <c r="O396" i="4"/>
  <c r="D396" i="4"/>
  <c r="E392" i="4"/>
  <c r="F392" i="4"/>
  <c r="G392" i="4"/>
  <c r="H392" i="4"/>
  <c r="I392" i="4"/>
  <c r="J392" i="4"/>
  <c r="K392" i="4"/>
  <c r="L392" i="4"/>
  <c r="M392" i="4"/>
  <c r="N392" i="4"/>
  <c r="O392" i="4"/>
  <c r="D392" i="4"/>
  <c r="E390" i="4"/>
  <c r="F390" i="4"/>
  <c r="G390" i="4"/>
  <c r="H390" i="4"/>
  <c r="I390" i="4"/>
  <c r="J390" i="4"/>
  <c r="K390" i="4"/>
  <c r="L390" i="4"/>
  <c r="M390" i="4"/>
  <c r="M382" i="4" s="1"/>
  <c r="N390" i="4"/>
  <c r="O390" i="4"/>
  <c r="D390" i="4"/>
  <c r="D382" i="4" s="1"/>
  <c r="D355" i="4"/>
  <c r="D352" i="4"/>
  <c r="D342" i="4" s="1"/>
  <c r="E333" i="4"/>
  <c r="F333" i="4"/>
  <c r="G333" i="4"/>
  <c r="H333" i="4"/>
  <c r="I333" i="4"/>
  <c r="J333" i="4"/>
  <c r="K333" i="4"/>
  <c r="L333" i="4"/>
  <c r="M333" i="4"/>
  <c r="N333" i="4"/>
  <c r="O333" i="4"/>
  <c r="D395" i="4" l="1"/>
  <c r="D236" i="4" s="1"/>
  <c r="D6" i="4" s="1"/>
  <c r="O382" i="4"/>
  <c r="N382" i="4"/>
  <c r="N236" i="4" s="1"/>
  <c r="N6" i="4" s="1"/>
  <c r="L382" i="4"/>
  <c r="L236" i="4" s="1"/>
  <c r="L6" i="4" s="1"/>
  <c r="K382" i="4"/>
  <c r="K236" i="4" s="1"/>
  <c r="K6" i="4" s="1"/>
  <c r="I382" i="4"/>
  <c r="E382" i="4"/>
  <c r="F382" i="4"/>
  <c r="J382" i="4"/>
  <c r="H382" i="4"/>
  <c r="I395" i="4"/>
  <c r="F395" i="4"/>
  <c r="O395" i="4"/>
  <c r="G382" i="4"/>
  <c r="G395" i="4"/>
  <c r="H395" i="4"/>
  <c r="M236" i="4"/>
  <c r="M6" i="4" s="1"/>
  <c r="J395" i="4"/>
  <c r="E395" i="4"/>
  <c r="E236" i="4" s="1"/>
  <c r="E6" i="4" s="1"/>
  <c r="O236" i="4" l="1"/>
  <c r="O6" i="4" s="1"/>
  <c r="I236" i="4"/>
  <c r="I6" i="4" s="1"/>
  <c r="H236" i="4"/>
  <c r="H6" i="4" s="1"/>
  <c r="J236" i="4"/>
  <c r="J6" i="4" s="1"/>
  <c r="F236" i="4"/>
  <c r="F6" i="4" s="1"/>
  <c r="G236" i="4"/>
  <c r="G6" i="4" s="1"/>
</calcChain>
</file>

<file path=xl/sharedStrings.xml><?xml version="1.0" encoding="utf-8"?>
<sst xmlns="http://schemas.openxmlformats.org/spreadsheetml/2006/main" count="973" uniqueCount="841">
  <si>
    <t xml:space="preserve">Квалификация </t>
  </si>
  <si>
    <t>38.00.00</t>
  </si>
  <si>
    <t>Шифр профессии, (должности) по Перечню</t>
  </si>
  <si>
    <t>09.00.00</t>
  </si>
  <si>
    <t>ИНФОРМАТИКА И ВЫЧИСЛИТЕЛЬНАЯ ТЕХНИКА</t>
  </si>
  <si>
    <t>ОБРАЗОВАНИЕ И ПЕДАГОГИЧЕСКИЕ НАУКИ</t>
  </si>
  <si>
    <t>44.00.00</t>
  </si>
  <si>
    <t>ИНЖЕНЕРНОЕ ДЕЛО, ТЕХНОЛОГИИ И ТЕХНИЧЕСКИЕ НАУКИ</t>
  </si>
  <si>
    <t>53.00.00</t>
  </si>
  <si>
    <t>МУЗЫКАЛЬНОЕ ИСКУССТВО</t>
  </si>
  <si>
    <t>54.00.00</t>
  </si>
  <si>
    <t>ИЗОБРАЗИТЕЛЬНОЕ И ПРИКЛАДНЫЕ ВИДЫ ИСКУССТВ</t>
  </si>
  <si>
    <t>35.00.00</t>
  </si>
  <si>
    <t>СЕЛЬСКОЕ, ЛЕСНОЕ И РЫБНОЕ ХОЗЯЙСТВО</t>
  </si>
  <si>
    <t>36.00.00</t>
  </si>
  <si>
    <t>ВЕТЕРИНАРИЯ И ЗООТЕХНИЯ</t>
  </si>
  <si>
    <t>ЭКОНОМИКА И УПРАВЛЕНИЕ</t>
  </si>
  <si>
    <t>СЕРВИС И ТУРИЗМ</t>
  </si>
  <si>
    <t>Туризм</t>
  </si>
  <si>
    <t>Гостиничное дело</t>
  </si>
  <si>
    <t>08.00.00</t>
  </si>
  <si>
    <t>ТЕХНИКА И ТЕХНОЛОГИИ СТРОИТЕЛЬСТВА</t>
  </si>
  <si>
    <t>11.00.00</t>
  </si>
  <si>
    <t>ЭЛЕКТРОНИКА, РАДИОТЕХНИКА И СИСТЕМЫ СВЯЗИ</t>
  </si>
  <si>
    <t>13.00.00</t>
  </si>
  <si>
    <t>ЭЛЕКТРО- И ТЕПЛОЭНЕРГЕТИКА</t>
  </si>
  <si>
    <t>23.00.00</t>
  </si>
  <si>
    <t>ТЕХНИКА И ТЕХНОЛОГИИ НАЗЕМНОГО ТРАНСПОРТА</t>
  </si>
  <si>
    <t>СЕЛЬСКОЕ ХОЗЯЙСТВО И СЕЛЬСКОХОЗЯЙСТВЕННЫЕ НАУКИ</t>
  </si>
  <si>
    <t>43.00.00</t>
  </si>
  <si>
    <t>ИСКУССТВО И КУЛЬТУРА</t>
  </si>
  <si>
    <t>51.00.00</t>
  </si>
  <si>
    <t>КУЛЬТУРОВЕДЕНИЕ И СОЦИОКУЛЬТУРНЫЕ ПРОЕКТЫ</t>
  </si>
  <si>
    <t>10.00.00</t>
  </si>
  <si>
    <t>ИНФОРМАЦИОННАЯ БЕЗОПАСНОСТЬ</t>
  </si>
  <si>
    <t>ЗДРАВООХРАНЕНИЕ И МЕДИЦИНСКИЕ НАУКИ</t>
  </si>
  <si>
    <t>31.00.00</t>
  </si>
  <si>
    <t>КЛИНИЧЕСКАЯ МЕДИЦИНА</t>
  </si>
  <si>
    <t>Вокальное искусство</t>
  </si>
  <si>
    <t>Актерское искусство</t>
  </si>
  <si>
    <t>18.00.00</t>
  </si>
  <si>
    <t>ХИМИЧЕСКИЕ ТЕХНОЛОГИИ</t>
  </si>
  <si>
    <t>УПРАВЛЕНИЕ В ТЕХНИЧЕСКИХ СИСТЕМАХ</t>
  </si>
  <si>
    <t>27.00.00</t>
  </si>
  <si>
    <t>СЦЕНИЧЕСКИЕ ИСКУССТВА И ЛИТЕРАТУРНОЕ ТВОРЧЕСТВО</t>
  </si>
  <si>
    <t>15.00.00</t>
  </si>
  <si>
    <t>МАШИНОСТРОЕНИЕ</t>
  </si>
  <si>
    <t>46.00.00</t>
  </si>
  <si>
    <t>ИСТОРИЯ И АРХЕОЛОГИЯ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</si>
  <si>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</si>
  <si>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</si>
  <si>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НАУКИ ОБ ОБЩЕСТВЕ</t>
  </si>
  <si>
    <t>50.00.00</t>
  </si>
  <si>
    <t>ИСКУССТВОЗНАНИЕ</t>
  </si>
  <si>
    <t>Реставрация</t>
  </si>
  <si>
    <t>Технология производства и переработки сельскохозяйственной продукции</t>
  </si>
  <si>
    <t>49.00.00</t>
  </si>
  <si>
    <t>ФИЗИЧЕСКАЯ КУЛЬТУРА И СПОРТ</t>
  </si>
  <si>
    <t>Физическая культура</t>
  </si>
  <si>
    <t>22.00.00</t>
  </si>
  <si>
    <t>ТЕХНОЛОГИИ МАТЕРИАЛОВ</t>
  </si>
  <si>
    <t>29.00.00</t>
  </si>
  <si>
    <t>ТЕХНОЛОГИИ ЛЕГКОЙ ПРОМЫШЛЕННОСТИ</t>
  </si>
  <si>
    <t>39.00.00</t>
  </si>
  <si>
    <t>СОЦИОЛОГИЯ И СОЦИАЛЬНАЯ РАБОТА</t>
  </si>
  <si>
    <t>Социальная работа</t>
  </si>
  <si>
    <t>52.00.00</t>
  </si>
  <si>
    <t>Скульптура</t>
  </si>
  <si>
    <t>55.00.00</t>
  </si>
  <si>
    <t>ЭКРАННЫЕ ИСКУССТВА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</si>
  <si>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Потребность республиканского рынка труда
          в специалистах различных направлений на 2021-2035 годы
                </t>
  </si>
  <si>
    <t>Наименование профессии, специальности  по Перечню</t>
  </si>
  <si>
    <t>08.01 01</t>
  </si>
  <si>
    <t>Изготовитель арматурных сеток и каркасов</t>
  </si>
  <si>
    <t xml:space="preserve">Арматурщик
</t>
  </si>
  <si>
    <t xml:space="preserve">Сварщик арматурных сеток и каркасов
</t>
  </si>
  <si>
    <t>08.01.02</t>
  </si>
  <si>
    <t>Монтажник трубопроводов</t>
  </si>
  <si>
    <t>Монтажник технологических трубопроводов</t>
  </si>
  <si>
    <t>08.01.04</t>
  </si>
  <si>
    <t>Кровельщик</t>
  </si>
  <si>
    <t xml:space="preserve">Кровельщик по рулонным кровлям и по кровлям из штучных  материалов. </t>
  </si>
  <si>
    <t>Кровельщик по стальным кровлям</t>
  </si>
  <si>
    <t>08.01.05</t>
  </si>
  <si>
    <t>Мастер столярно-плотничных и паркетных работ</t>
  </si>
  <si>
    <t>Столяр строительный</t>
  </si>
  <si>
    <t>Плотник</t>
  </si>
  <si>
    <t>Стекольщик</t>
  </si>
  <si>
    <t>Паркетчик</t>
  </si>
  <si>
    <t>08.01.06</t>
  </si>
  <si>
    <t>Мастер сухого строительства</t>
  </si>
  <si>
    <t>Маляр строительный</t>
  </si>
  <si>
    <t>Облицовщик-плиточник</t>
  </si>
  <si>
    <t>Облицовщик синтетическими материалами</t>
  </si>
  <si>
    <t>Штукатур</t>
  </si>
  <si>
    <t>Монтажник каркасно-обшивных конструкций</t>
  </si>
  <si>
    <t>08.01.07</t>
  </si>
  <si>
    <t>Мастер общестроительных работ</t>
  </si>
  <si>
    <t>Бетонщик</t>
  </si>
  <si>
    <t>Каменщик</t>
  </si>
  <si>
    <t>Монтажник по монтажу стальных и железобетонных конструкций</t>
  </si>
  <si>
    <t>Электросварщик ручной сварки</t>
  </si>
  <si>
    <t>Печник</t>
  </si>
  <si>
    <t>Стропальщик</t>
  </si>
  <si>
    <t>08.01.08</t>
  </si>
  <si>
    <t>Мастер отделочных строительных работ</t>
  </si>
  <si>
    <t>Облицовщик-мозаичник</t>
  </si>
  <si>
    <t>08.01.09</t>
  </si>
  <si>
    <t>Слесарь по строительно-монтажным работам</t>
  </si>
  <si>
    <t>Слесарь строительный</t>
  </si>
  <si>
    <t>Слесарь по сборке металлоконструкций</t>
  </si>
  <si>
    <t>Электрослесарь строительный</t>
  </si>
  <si>
    <t>Такелажник</t>
  </si>
  <si>
    <t>08.01.10</t>
  </si>
  <si>
    <t>Слесарь сантехник</t>
  </si>
  <si>
    <t>Электрогазосварщик</t>
  </si>
  <si>
    <t>Электромонтажник по освещению и осветительным сетям</t>
  </si>
  <si>
    <t>08.01.13</t>
  </si>
  <si>
    <t>Изготовитель железобетонных изделий</t>
  </si>
  <si>
    <t>Машинист формовочного агрегата</t>
  </si>
  <si>
    <t>Моторист бетоносмесительных установок</t>
  </si>
  <si>
    <t>Формовщик изделий, конструкций и строительных материалов</t>
  </si>
  <si>
    <t>Прессовщик строительных изделий</t>
  </si>
  <si>
    <t>08.01.14</t>
  </si>
  <si>
    <t>Монтажник санитарно-технических, вентиляционных систем и оборудования</t>
  </si>
  <si>
    <t>Монтажник санитарно-технических систем и оборудования</t>
  </si>
  <si>
    <t xml:space="preserve">Монтажник систем вентиляции, кондиционирования воздуха, пневмотранспорта и аспирации                       </t>
  </si>
  <si>
    <t>08.01.15</t>
  </si>
  <si>
    <t>Слесарь по изготовлению деталей и узлов технических систем в строительстве</t>
  </si>
  <si>
    <t>Слесарь по изготовлению узлов и деталей санитарно-технических систем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</si>
  <si>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</si>
  <si>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узлов и деталей технологических трубопроводов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</si>
  <si>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</si>
  <si>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</si>
  <si>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</si>
  <si>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</si>
  <si>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Электромонтажник по распределительным устройствам и вторичным цепям</t>
  </si>
  <si>
    <t>Электромонтажник по кабельным сетям</t>
  </si>
  <si>
    <t>08.01.19</t>
  </si>
  <si>
    <t>Электромонтажник по силовым сетям и электрооборудованию</t>
  </si>
  <si>
    <t>08.01.21</t>
  </si>
  <si>
    <t>Монтажник электрических подъемников (лифтов)</t>
  </si>
  <si>
    <t>08.01 24</t>
  </si>
  <si>
    <t>Мастер столярно-плотничных, паркетных и стекольных работ</t>
  </si>
  <si>
    <t>08.01 25</t>
  </si>
  <si>
    <t>Мастер отделочных строительных и декоративных работ</t>
  </si>
  <si>
    <t>08.01.26</t>
  </si>
  <si>
    <t>Слесарь-сантехник</t>
  </si>
  <si>
    <t>09.01.01</t>
  </si>
  <si>
    <t>Наладчик аппаратного и программного обеспечения</t>
  </si>
  <si>
    <t>Наладчик технологического оборудования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</si>
  <si>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</si>
  <si>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</si>
  <si>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</si>
  <si>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</si>
  <si>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Оператор электронно-вычислительных и вычислительных машин</t>
  </si>
  <si>
    <t>11.01.01</t>
  </si>
  <si>
    <t>Монтажник радиоэлектронной аппаратуры и приборов</t>
  </si>
  <si>
    <t>11.01.02</t>
  </si>
  <si>
    <t>Радиомеханик</t>
  </si>
  <si>
    <t>Радиомеханик по обслуживанию и ремонту радиотелевизионной аппаратуры</t>
  </si>
  <si>
    <t>11.01.05</t>
  </si>
  <si>
    <t>Монтажник связи</t>
  </si>
  <si>
    <t>Монтажник связи - линейщик Монтажник связи - спайщик Монтажник связи - антенщик Монтажник связи - кабельщик</t>
  </si>
  <si>
    <t>11.01.06</t>
  </si>
  <si>
    <t>Электромонтер оборудования электросвязи и проводного вещания</t>
  </si>
  <si>
    <t xml:space="preserve">Электромонтер станционного оборудования радиофикации Электромонтер станционного оборудования телеграфной связи
Электромонтер станционного оборудования телефонной связи
</t>
  </si>
  <si>
    <t>11.01.08</t>
  </si>
  <si>
    <t>Оператор связи</t>
  </si>
  <si>
    <t>11.01.07</t>
  </si>
  <si>
    <t>Электромонтер по ремонту линейно-кабельных сооружений телефонной связи и проводного вещания</t>
  </si>
  <si>
    <t>13.01.07</t>
  </si>
  <si>
    <t>Электромонтер по ремонту аппаратуры релейной защиты и автоматики Электромонтер по ремонту воздушных линий электропередачи Электромонтер по ремонту вторичной коммутации и связи Электромонтер по ремонту и монтажу кабельных линий</t>
  </si>
  <si>
    <t>13.01.10</t>
  </si>
  <si>
    <t>Электромонтер по ремонту и обслуживанию электрооборудования (по отраслям)</t>
  </si>
  <si>
    <t>Электромонтер по ремонту и обслуживанию электрооборудования</t>
  </si>
  <si>
    <t>Электросварщик на автоматических и полуавтоматических машинах</t>
  </si>
  <si>
    <t>15.01.05</t>
  </si>
  <si>
    <t>Сварщик ручной дуговой сварки плавящимся покрытым электродом</t>
  </si>
  <si>
    <t>Сварщик частично механизированной сварки плавлением</t>
  </si>
  <si>
    <t>Сварщик ручной дуговой сварки неплавящимся электродом в защитном газе</t>
  </si>
  <si>
    <t>Газосварщик</t>
  </si>
  <si>
    <t>Сварщик ручной сварки полимерных материалов</t>
  </si>
  <si>
    <t>Сварщик (электросварочные и газосварочные работы)</t>
  </si>
  <si>
    <t>Газорезчик</t>
  </si>
  <si>
    <t>Наладчик контрольно-измерительных приборов и автоматики</t>
  </si>
  <si>
    <t>Оператор станков с программным управлением</t>
  </si>
  <si>
    <t>Станочник широкого профиля</t>
  </si>
  <si>
    <t>Токарь-расточник</t>
  </si>
  <si>
    <t>15.01.27</t>
  </si>
  <si>
    <t>Фрезеровщик-универсал</t>
  </si>
  <si>
    <t>15.01.29</t>
  </si>
  <si>
    <t>Контролер станочных и слесарных работ</t>
  </si>
  <si>
    <t>Комплектовщик изделий и инструмента</t>
  </si>
  <si>
    <t>15.01.30</t>
  </si>
  <si>
    <t>Слесарь (инструмент-к, механосборочных работ, ремонтник)</t>
  </si>
  <si>
    <t>15.01.31</t>
  </si>
  <si>
    <t>Мастер контрольно-измерительных приборов и автоматики</t>
  </si>
  <si>
    <t>15.01.32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</si>
  <si>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</si>
  <si>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</si>
  <si>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</si>
  <si>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</si>
  <si>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</si>
  <si>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</si>
  <si>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18.01.01</t>
  </si>
  <si>
    <t>Лаборант по физико-механическим испытаниям</t>
  </si>
  <si>
    <t>18.01.06</t>
  </si>
  <si>
    <t>Оператор производства стекловолокна, стекловолокнистых материалов и изделий стеклопластиков</t>
  </si>
  <si>
    <t>Размотчик стеклонити</t>
  </si>
  <si>
    <t>Оператор получения непрерывного стекловолокна</t>
  </si>
  <si>
    <t>18.01.08</t>
  </si>
  <si>
    <t>Мастер-изготовитель деталей и изделий из стекла</t>
  </si>
  <si>
    <t>Оператор стеклоформующих машин</t>
  </si>
  <si>
    <t>23.01 01</t>
  </si>
  <si>
    <t>Оператор транспортного терминала</t>
  </si>
  <si>
    <t xml:space="preserve">Водитель погрузчика                                         </t>
  </si>
  <si>
    <t>23.01.02</t>
  </si>
  <si>
    <t xml:space="preserve">Докер-механизатор
</t>
  </si>
  <si>
    <t xml:space="preserve">Механизатор (докер-механизатор) комплексной бригады на погрузочно-разгрузочных работах
Стропальщик
Машинист крана (крановщик)
Крановый электрик
Водитель погрузчика
Водитель электро- и автотележки
</t>
  </si>
  <si>
    <t>23.01 03</t>
  </si>
  <si>
    <t>Автомеханик</t>
  </si>
  <si>
    <t>23.01.06</t>
  </si>
  <si>
    <t>Машинист дорожных и строительных машин</t>
  </si>
  <si>
    <t>23.01.07</t>
  </si>
  <si>
    <t>Машинист крана (крановщик)</t>
  </si>
  <si>
    <t>Машинист крана автомобильного</t>
  </si>
  <si>
    <t xml:space="preserve">Водитель автомобиля
</t>
  </si>
  <si>
    <t>23.01.08</t>
  </si>
  <si>
    <t>Слесарь по ремонту строительных машин</t>
  </si>
  <si>
    <t xml:space="preserve">Слесарь по ремонту автомобилей
</t>
  </si>
  <si>
    <t>23.01.17</t>
  </si>
  <si>
    <t>Мастер по ремонту и обслуживанию автомобилей</t>
  </si>
  <si>
    <t>29.01.01</t>
  </si>
  <si>
    <t>Скорняк</t>
  </si>
  <si>
    <t>29.01.02</t>
  </si>
  <si>
    <t>Обувщик (широкого профиля)</t>
  </si>
  <si>
    <t xml:space="preserve">Обувщик по индивидуальному пошиву
Обувщик по пошиву ортопедической обуви
</t>
  </si>
  <si>
    <t>29.01.03</t>
  </si>
  <si>
    <t>Сборщик обуви</t>
  </si>
  <si>
    <t>Сборщик обуви. Затяжчик обуви</t>
  </si>
  <si>
    <t>29.01.08</t>
  </si>
  <si>
    <t>Оператор швейного оборудования</t>
  </si>
  <si>
    <t>Швея</t>
  </si>
  <si>
    <t>35.01.02</t>
  </si>
  <si>
    <t>Станочник деревообрабатывающих станков</t>
  </si>
  <si>
    <t>Станочник деревообрабатываюших станков</t>
  </si>
  <si>
    <t>35.01.09</t>
  </si>
  <si>
    <t>Мастер растениеводства</t>
  </si>
  <si>
    <t>35.01.13</t>
  </si>
  <si>
    <t>Тракторист-машинист сельскохозяйственного производства</t>
  </si>
  <si>
    <t xml:space="preserve">Слесарь по ремонту
сельскохозяйственных
машин и оборудования                    
</t>
  </si>
  <si>
    <t>Водитель автомобиля</t>
  </si>
  <si>
    <t>35.01.14</t>
  </si>
  <si>
    <t>Мастер по техническому обслуживанию и ремонту машинно-тракторного парка</t>
  </si>
  <si>
    <t>Обработчик рыбы и морепродуктов</t>
  </si>
  <si>
    <t xml:space="preserve">Обработчик рыбы и морепродуктов
Кулинар изделий из рыбы и морепродуктов
Оператор коптильной установки
</t>
  </si>
  <si>
    <t>38.01.02</t>
  </si>
  <si>
    <t>Продавец, контролер-кассир</t>
  </si>
  <si>
    <t xml:space="preserve">Продавец </t>
  </si>
  <si>
    <t>43.01.01</t>
  </si>
  <si>
    <t>Официант, бармен</t>
  </si>
  <si>
    <t xml:space="preserve">Официант. Бармен
</t>
  </si>
  <si>
    <t>08.02.01</t>
  </si>
  <si>
    <t>Строительство и эксплуатация зданий и сооружений</t>
  </si>
  <si>
    <t xml:space="preserve">Техник
Старший техник
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</si>
  <si>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</si>
  <si>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</si>
  <si>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</si>
  <si>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</si>
  <si>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</si>
  <si>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</si>
  <si>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</si>
  <si>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аэродромов, мостов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</si>
  <si>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</si>
  <si>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</si>
  <si>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</si>
  <si>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</si>
  <si>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</si>
  <si>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</si>
  <si>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</si>
  <si>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</si>
  <si>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</si>
  <si>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</si>
  <si>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09.02.01</t>
  </si>
  <si>
    <t>Компьютерные системы и комплексы</t>
  </si>
  <si>
    <t xml:space="preserve">Техник по компьютерным системам
Специалист по компьютерным системам
</t>
  </si>
  <si>
    <t>09.02.02</t>
  </si>
  <si>
    <t>Компьютерные сети</t>
  </si>
  <si>
    <t xml:space="preserve">Техник по компьютерным сетям
Специалист по администрированию сети
</t>
  </si>
  <si>
    <t>09.02.03</t>
  </si>
  <si>
    <t>Программирование в компьютерных системах</t>
  </si>
  <si>
    <t>Техник-программист       Программист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</si>
  <si>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</si>
  <si>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</si>
  <si>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</si>
  <si>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</si>
  <si>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 xml:space="preserve">Техник-программист
Специалист по прикладной информатике
</t>
  </si>
  <si>
    <t>09.02.06</t>
  </si>
  <si>
    <t>Сетевое и системное администрирование</t>
  </si>
  <si>
    <t xml:space="preserve">Сетевой и системный администратор
Специалист по администрированию сети
</t>
  </si>
  <si>
    <t>09.02.07</t>
  </si>
  <si>
    <t>Информационные системы и программирование</t>
  </si>
  <si>
    <t xml:space="preserve">Администратор баз данных
Специалист по тестированию в области информационных технологий
Программист
Технический писатель
Специалист по информационным системам
Специалист по информационным ресурсам
Разработчик веб и мультимедийных приложений
</t>
  </si>
  <si>
    <t>10.02.01</t>
  </si>
  <si>
    <t>Организация и технология защиты информации</t>
  </si>
  <si>
    <t xml:space="preserve">Техник по защите информации
Старший техник по защите информации
</t>
  </si>
  <si>
    <t>10.02.02</t>
  </si>
  <si>
    <t>10.02.03</t>
  </si>
  <si>
    <t>10.02.04</t>
  </si>
  <si>
    <t>Обеспечение информационной безопасности телекоммуникационных систем</t>
  </si>
  <si>
    <t xml:space="preserve">Техник по защите информации
</t>
  </si>
  <si>
    <t>10.02.05</t>
  </si>
  <si>
    <t>Обеспечение информационной безопасности автоматизированных систем</t>
  </si>
  <si>
    <t>11.02.02</t>
  </si>
  <si>
    <t>Техническое обслуживание и ремонт радиоэлектронной техники (по отраслям)</t>
  </si>
  <si>
    <t>11.02.08</t>
  </si>
  <si>
    <t>Средства связи с подвижными объектами</t>
  </si>
  <si>
    <t xml:space="preserve">Техник
Специалист по телекоммуникациям
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</si>
  <si>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</si>
  <si>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</si>
  <si>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</si>
  <si>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</si>
  <si>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</si>
  <si>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</si>
  <si>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</si>
  <si>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</si>
  <si>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 xml:space="preserve">Специалист почтовой связи
</t>
  </si>
  <si>
    <t>11.02.15</t>
  </si>
  <si>
    <t>Инфокоммуникационные сети и системы связи</t>
  </si>
  <si>
    <t>Специалист по обслуживанию телекоммуникаций</t>
  </si>
  <si>
    <t>13.02.03</t>
  </si>
  <si>
    <t>Электрические станции, сети и системы</t>
  </si>
  <si>
    <t>Техник-электрик
Старший техник-электрик</t>
  </si>
  <si>
    <t>13.02.04</t>
  </si>
  <si>
    <t>Гидроэлектроэнергетические установки</t>
  </si>
  <si>
    <t>Техник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</si>
  <si>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</si>
  <si>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</si>
  <si>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</si>
  <si>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</si>
  <si>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Техник
Специалист по электроснабжению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</si>
  <si>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</si>
  <si>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</si>
  <si>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15.02.08</t>
  </si>
  <si>
    <t>Технология машиностроения</t>
  </si>
  <si>
    <t>Техник. Специалист по технологии машиностроения</t>
  </si>
  <si>
    <t>Техник-технолог</t>
  </si>
  <si>
    <t>22.02.06</t>
  </si>
  <si>
    <t>Сварочное производство</t>
  </si>
  <si>
    <t xml:space="preserve">Техник
Специалист сварочного
производства
</t>
  </si>
  <si>
    <t>25.02.08</t>
  </si>
  <si>
    <t>Эксплуатация беспилотных авиационных систем</t>
  </si>
  <si>
    <t>Оператор беспилотных летательных аппаратов</t>
  </si>
  <si>
    <t>Технолог-конструктор</t>
  </si>
  <si>
    <t>38.02.01</t>
  </si>
  <si>
    <t>Экономика и бухгалтерский учет (по отраслям)</t>
  </si>
  <si>
    <t>Бухгалтер</t>
  </si>
  <si>
    <t>Фрезеровщик</t>
  </si>
  <si>
    <t>Зуборезчик</t>
  </si>
  <si>
    <t>Слесарь-ремонтник</t>
  </si>
  <si>
    <t xml:space="preserve">Слесарь-инструментальщик. </t>
  </si>
  <si>
    <t>Слесарь механосборочных работ</t>
  </si>
  <si>
    <t xml:space="preserve">Оператор станков с программным управлением
</t>
  </si>
  <si>
    <t xml:space="preserve">Токарь. </t>
  </si>
  <si>
    <t xml:space="preserve">Токарь-карусельщик. </t>
  </si>
  <si>
    <t>Шевинговальщик</t>
  </si>
  <si>
    <t xml:space="preserve">Зуборезчик.                               
</t>
  </si>
  <si>
    <t>18.01.05</t>
  </si>
  <si>
    <t>Аппаратчик-оператор производства неорганических веществ</t>
  </si>
  <si>
    <t>Аппартчик смешивания</t>
  </si>
  <si>
    <t>Аппартчик дозирования</t>
  </si>
  <si>
    <t>Скорняк-наборщик
Скорняк-раскройщик
Швея (в сырейно-красильных и скорняжных цехах)</t>
  </si>
  <si>
    <t>15.02.03</t>
  </si>
  <si>
    <t>Техническая эксплуатация гидравлических машин, гидроприводов и гидропневмоавтоматики</t>
  </si>
  <si>
    <t xml:space="preserve">Монтажник наружных трубопроводов </t>
  </si>
  <si>
    <t>Наладчик литейного оборудования</t>
  </si>
  <si>
    <t>15.01.08</t>
  </si>
  <si>
    <t>15.01.19</t>
  </si>
  <si>
    <t xml:space="preserve">Наладчик контрольно-измерительных приборов и автоматики
Слесарь по контрольно-измерительным приборам и автоматике
</t>
  </si>
  <si>
    <t>Наладчик станков и оборудования в механообработке</t>
  </si>
  <si>
    <t>15.01.23</t>
  </si>
  <si>
    <t xml:space="preserve">Наладчик автоматических линий и агрегатных станков
Наладчик автоматов и полуавтоматов
Наладчик станков и манипуляторов с программным управлением
Станочник широкого профиля
</t>
  </si>
  <si>
    <t>Станочник (металлообработка)</t>
  </si>
  <si>
    <t>15.01.25</t>
  </si>
  <si>
    <t>Чертежник-конструктор</t>
  </si>
  <si>
    <t>15.01.22</t>
  </si>
  <si>
    <t>Чертежник-конструктор Чертежник</t>
  </si>
  <si>
    <t>Токарь-универсал</t>
  </si>
  <si>
    <t>Токарь</t>
  </si>
  <si>
    <t>Токарь-карусельщик</t>
  </si>
  <si>
    <t>Токарь-револьверщик</t>
  </si>
  <si>
    <t>15.01.26</t>
  </si>
  <si>
    <t>Сварщик (ручной и частично механизированной сварки (наплавки</t>
  </si>
  <si>
    <t>Наладчик литейных машин                        Наладчик формовочных и стержневых машин</t>
  </si>
  <si>
    <t>31.02.01</t>
  </si>
  <si>
    <t>Лечебное дело</t>
  </si>
  <si>
    <t>Фельдшер</t>
  </si>
  <si>
    <t>31.02.02</t>
  </si>
  <si>
    <t>Акушерское дело</t>
  </si>
  <si>
    <t>Акушерка/акушер</t>
  </si>
  <si>
    <t>31.02.03</t>
  </si>
  <si>
    <t>Лабораторная диагностика</t>
  </si>
  <si>
    <t>Медицинский оптик
Оптик-оптометрист</t>
  </si>
  <si>
    <t>31.02.05</t>
  </si>
  <si>
    <t>Стоматология ортопедическая</t>
  </si>
  <si>
    <t>Зубной техник</t>
  </si>
  <si>
    <t>34.00.00</t>
  </si>
  <si>
    <t>СЕСТРИНСКОЕ ДЕЛО</t>
  </si>
  <si>
    <t>34.02.01</t>
  </si>
  <si>
    <t>Сестринское дело</t>
  </si>
  <si>
    <t>Медицинская сестра/Медицинский брат</t>
  </si>
  <si>
    <t>34.02.02</t>
  </si>
  <si>
    <t>Медицинский массаж (для обучения лиц с ограниченными возможностями здоровья по зрению)</t>
  </si>
  <si>
    <t>Медицинская сестра по массажу/Медицинский брат по массажу</t>
  </si>
  <si>
    <t>44.02.01</t>
  </si>
  <si>
    <t>Дошкольное образование</t>
  </si>
  <si>
    <t>Воспитатель детей дошкольного возраста</t>
  </si>
  <si>
    <t>44.02.02</t>
  </si>
  <si>
    <t>Преподавание в начальных классах</t>
  </si>
  <si>
    <t>Учитель начальных классов</t>
  </si>
  <si>
    <t>44.02.03</t>
  </si>
  <si>
    <t>Педагогика дополнительного образования</t>
  </si>
  <si>
    <t>Педагог дополнительного образования (с указанием области деятельности)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</si>
  <si>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</si>
  <si>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</si>
  <si>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</si>
  <si>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</si>
  <si>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Учитель начальных классов и начальных классов компенсирующего и коррекционно-развивающего образования</t>
  </si>
  <si>
    <t>44.02.06</t>
  </si>
  <si>
    <t>Профессиональное обучение    (по отраслям)</t>
  </si>
  <si>
    <t>Мастер производственного обучения (техник, технолог, конструктор-модельер, дизайнер и др.)</t>
  </si>
  <si>
    <t>49.02.01</t>
  </si>
  <si>
    <t>Учитель физической культуры</t>
  </si>
  <si>
    <t>49.02.02</t>
  </si>
  <si>
    <t>Адаптивная физическая культура</t>
  </si>
  <si>
    <t>Педагог по адаптивной физической культуре и спорту/Учитель адаптивной физической культуры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</si>
  <si>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</si>
  <si>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</si>
  <si>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</si>
  <si>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</si>
  <si>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Руководитель любительского творческого коллектива, преподаватель</t>
  </si>
  <si>
    <t>51.02.02</t>
  </si>
  <si>
    <t>Социально-культурная деятельность (по видам)</t>
  </si>
  <si>
    <t xml:space="preserve">Организатор социально-культурной деятельности
Менеджер социально-культурной деятельности
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</si>
  <si>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</si>
  <si>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</si>
  <si>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</si>
  <si>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</si>
  <si>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</si>
  <si>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</si>
  <si>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Артист балета ансамбля песни и танца, танцевального коллектива, преподаватель</t>
  </si>
  <si>
    <t>52.02.03</t>
  </si>
  <si>
    <t>Цирковое искусство</t>
  </si>
  <si>
    <t>Артист цирка, преподаватель</t>
  </si>
  <si>
    <t>52.02.04</t>
  </si>
  <si>
    <t>Актер, преподаватель</t>
  </si>
  <si>
    <t>52.02.05</t>
  </si>
  <si>
    <t>Искусство эстрады</t>
  </si>
  <si>
    <t>Артист эстрады, преподаватель</t>
  </si>
  <si>
    <t>53.02.01</t>
  </si>
  <si>
    <t>Музыкальное образование</t>
  </si>
  <si>
    <t>Учитель музыки, музыкальный руководитель</t>
  </si>
  <si>
    <t>53.02.02</t>
  </si>
  <si>
    <t>Музыкальное искусство эстрады (по видам)</t>
  </si>
  <si>
    <t>Артист, преподаватель, руководитель эстрадного коллектива</t>
  </si>
  <si>
    <t>53.02.03</t>
  </si>
  <si>
    <t>Инструментальное исполнительство (по видам инструментов)</t>
  </si>
  <si>
    <t>Артист, преподаватель, концертмейстер) / Артист-инструменталист (концертмейстер), преподаватель</t>
  </si>
  <si>
    <t>53.02.04</t>
  </si>
  <si>
    <t>Артист-вокалист, преподаватель</t>
  </si>
  <si>
    <t>53.02.05</t>
  </si>
  <si>
    <t>Сольное и хоровое народное пение</t>
  </si>
  <si>
    <t>Артист-вокалист, преподаватель, руководитель народного коллектива</t>
  </si>
  <si>
    <t>53.02.06</t>
  </si>
  <si>
    <t>Дирижер хора, преподаватель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</si>
  <si>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</si>
  <si>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</si>
  <si>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</si>
  <si>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Преподаватель, организатор музыкально-просветительской деятельности</t>
  </si>
  <si>
    <t>53.02.08</t>
  </si>
  <si>
    <t>Музыкальное звукооператорское мастерство</t>
  </si>
  <si>
    <t>Специалист звукооператорского мастерства</t>
  </si>
  <si>
    <t>53.02.09</t>
  </si>
  <si>
    <t>Театрально-декорационное искусство (по видам)</t>
  </si>
  <si>
    <t>Художник-технолог                               Специалист по театрально-декорационному искусству</t>
  </si>
  <si>
    <t>54.02.01</t>
  </si>
  <si>
    <t>Дизайн (по отраслям)</t>
  </si>
  <si>
    <t xml:space="preserve">Дизайнер
Дизайнер, преподаватель
</t>
  </si>
  <si>
    <t>54.02.02</t>
  </si>
  <si>
    <t>Декоративно-прикладное искусство и народные промыслы (по видам)</t>
  </si>
  <si>
    <t xml:space="preserve">Художник народных художественных промыслов
Художник-мастер, преподаватель
</t>
  </si>
  <si>
    <t>54.02.06</t>
  </si>
  <si>
    <t>Изобразительное искусство и черчение</t>
  </si>
  <si>
    <t>Учитель изобразительного искусства и черчения</t>
  </si>
  <si>
    <t>54.02.07</t>
  </si>
  <si>
    <t>Художник-скульптор, преподаватель</t>
  </si>
  <si>
    <t>54.02.05</t>
  </si>
  <si>
    <t>Живопись (по видам)</t>
  </si>
  <si>
    <t>Художник-живописец, преподаватель</t>
  </si>
  <si>
    <t>43.02.10</t>
  </si>
  <si>
    <t>Специалист по туризму</t>
  </si>
  <si>
    <t>43.02.14</t>
  </si>
  <si>
    <t>Специалист по гостеприимству</t>
  </si>
  <si>
    <t>35.02.06</t>
  </si>
  <si>
    <t>Технолог.                                           Старший технолог</t>
  </si>
  <si>
    <t>35.02.08</t>
  </si>
  <si>
    <t>Электрификация и автоматизация сельского хозяйства</t>
  </si>
  <si>
    <t>Техник-электрик.                               Старший техник-электрик</t>
  </si>
  <si>
    <t>39.02.01</t>
  </si>
  <si>
    <t>Специалист по социальной работе</t>
  </si>
  <si>
    <t>54.02.03</t>
  </si>
  <si>
    <t>Художественное оформление изделий текстильной и легкой промышленности</t>
  </si>
  <si>
    <t>Художник-технолог</t>
  </si>
  <si>
    <t>54.02.04</t>
  </si>
  <si>
    <t>Художник-реставратор</t>
  </si>
  <si>
    <t>54.02.08</t>
  </si>
  <si>
    <t>Техника и искусство фотографии</t>
  </si>
  <si>
    <t>Фототехник
Фотохудожник</t>
  </si>
  <si>
    <t>55.02.01</t>
  </si>
  <si>
    <t>Театральная и аудиовизуальная техника (по видам)</t>
  </si>
  <si>
    <t>Техник
Специалист</t>
  </si>
  <si>
    <t>55.02.02</t>
  </si>
  <si>
    <t>Анимация (по видам)</t>
  </si>
  <si>
    <t>Художник-мультипликатор
Художник-декоратор
Художник-мультипликатор
Художник-декоратор</t>
  </si>
  <si>
    <t>Слесарь-инструментальщик</t>
  </si>
  <si>
    <t>Литейное производство черных и цветных металлов</t>
  </si>
  <si>
    <t>Металловедение и термическая обработка металлов</t>
  </si>
  <si>
    <t>22.02.03</t>
  </si>
  <si>
    <t>22.02.04</t>
  </si>
  <si>
    <t xml:space="preserve">Техник
Специалист по литейному производству
</t>
  </si>
  <si>
    <t>Метрология</t>
  </si>
  <si>
    <t>27.02.01</t>
  </si>
  <si>
    <t>19.00.00</t>
  </si>
  <si>
    <t>Кабельщик-спайщик Электромонтер линейных сооружений телефонной связи и радиофикации</t>
  </si>
  <si>
    <t>Библиотекарь</t>
  </si>
  <si>
    <t>Библиотекарь, специалист по информационным ресурсам</t>
  </si>
  <si>
    <t xml:space="preserve">Артист балета                  </t>
  </si>
  <si>
    <t>Артист балета, преподаватель</t>
  </si>
  <si>
    <t>Актер</t>
  </si>
  <si>
    <t>Хоровое дирижирование</t>
  </si>
  <si>
    <t>Живопись с присвоением квалификаций художник-живописец, преподаватель</t>
  </si>
  <si>
    <t xml:space="preserve">Художник-живописец
Художник-живописец, преподаватель
</t>
  </si>
  <si>
    <t>46.02.01</t>
  </si>
  <si>
    <t>Документационное обеспечение управления и архивоведение</t>
  </si>
  <si>
    <t>Специалист по документационному обеспечению управления, архивист</t>
  </si>
  <si>
    <t xml:space="preserve">Управление, эксплуатация и обслуживание многоквартирного дома
</t>
  </si>
  <si>
    <t>08.02.11</t>
  </si>
  <si>
    <t xml:space="preserve">Техник
Специалист по управлению, эксплуатации и обслуживанию многоквартирного дома
</t>
  </si>
  <si>
    <t>Наладчик технологического оборудования (электронная техника)</t>
  </si>
  <si>
    <t xml:space="preserve">Наладчик технологического оборудования </t>
  </si>
  <si>
    <t>11.01.11</t>
  </si>
  <si>
    <t>Машинист котлов</t>
  </si>
  <si>
    <t>13.01.01</t>
  </si>
  <si>
    <t>Машинист блочной системы управления агрегатами (котел-турбина)
Машинист котлов
Машинист-обходчик по котельному оборудованию</t>
  </si>
  <si>
    <t>13.01.04</t>
  </si>
  <si>
    <t>Слесарь по ремонту оборудования электростанций</t>
  </si>
  <si>
    <t xml:space="preserve">Слесарь по ремонту оборудования тепловых сетей
Слесарь по ремонту оборудования котельных и пылеприготовительных цехов
Слесарь по ремонту парогазотурбинного оборудования
</t>
  </si>
  <si>
    <t xml:space="preserve">Сварщик термитной сварки
</t>
  </si>
  <si>
    <t>Сварщик на лазерных установках</t>
  </si>
  <si>
    <t>15.01.06</t>
  </si>
  <si>
    <t xml:space="preserve">Сварщик на лазерных установках
</t>
  </si>
  <si>
    <t xml:space="preserve">Слесарь по контрольно-измерительным приборам и автоматике
</t>
  </si>
  <si>
    <t>Слесарь по контрольно-измерительным приборам и автоматике</t>
  </si>
  <si>
    <t>15.01.20</t>
  </si>
  <si>
    <t xml:space="preserve">Шевинговальщик
</t>
  </si>
  <si>
    <t>29.01.16</t>
  </si>
  <si>
    <t>Ткач</t>
  </si>
  <si>
    <t>29.02.04</t>
  </si>
  <si>
    <t>Конструирование, моделирование и технология швейных изделий</t>
  </si>
  <si>
    <t>Финансы</t>
  </si>
  <si>
    <t>38.02.06</t>
  </si>
  <si>
    <t>Финансист</t>
  </si>
  <si>
    <t xml:space="preserve">Повар, кондитер
</t>
  </si>
  <si>
    <t>43.01.09</t>
  </si>
  <si>
    <t xml:space="preserve">Повар
Кондитер
</t>
  </si>
  <si>
    <t>38.02.05</t>
  </si>
  <si>
    <t>Товароведение и экспертиза качества потребительских товаров</t>
  </si>
  <si>
    <t xml:space="preserve">Товаровед-эксперт
</t>
  </si>
  <si>
    <t>43.02.01</t>
  </si>
  <si>
    <t>Организация обслуживания в общественном питании</t>
  </si>
  <si>
    <t xml:space="preserve">Менеджер
</t>
  </si>
  <si>
    <t>Поварское и кондитерское дело</t>
  </si>
  <si>
    <t>43.02.15</t>
  </si>
  <si>
    <t>Специалист по поварскому и кондитерскому делу</t>
  </si>
  <si>
    <t>Машинист бульдозера, Машинист скрепера Машинист автогрейдера Машинист экскаватора одноковшового</t>
  </si>
  <si>
    <t>Слесарь по ремонту дорожно-строительных машин и тракторов Электрогазосварщик Слесарь по ремонту автомобилей</t>
  </si>
  <si>
    <t>19.02.05</t>
  </si>
  <si>
    <t>Технология бродильных производств и виноделие</t>
  </si>
  <si>
    <t>Овощевод защищенного грунта</t>
  </si>
  <si>
    <t>35.01.10</t>
  </si>
  <si>
    <t>Овощевод                               Цветовод</t>
  </si>
  <si>
    <t>35.01.11</t>
  </si>
  <si>
    <t xml:space="preserve">Мастер сельскохозяйственного производства </t>
  </si>
  <si>
    <t>Оператор животноводческих компексов и механизированных ферм      Слесарь по ремонту сельскохозяйственных машин и оборудования              тракторист-машинист сельскохозяйственного производства водитель автомобиля</t>
  </si>
  <si>
    <t>35.01.20</t>
  </si>
  <si>
    <t>Пчеловод</t>
  </si>
  <si>
    <t>35.01.23</t>
  </si>
  <si>
    <t>Хозяйка (ин) усадьбы</t>
  </si>
  <si>
    <t>Оператор машинного доения                                 Плодоовощевод                     Повар                                       Учетчик</t>
  </si>
  <si>
    <t>36.01.02</t>
  </si>
  <si>
    <t>Мастер животноводства</t>
  </si>
  <si>
    <t>Оператор животноводческих комплексов и механизированных ферм</t>
  </si>
  <si>
    <t xml:space="preserve">Оператор машинного доения                                 </t>
  </si>
  <si>
    <t>Оператор птицефабрик и механизированных ферм</t>
  </si>
  <si>
    <t>35.02.05</t>
  </si>
  <si>
    <t>Агрономия</t>
  </si>
  <si>
    <t>Агроном                              Старший агроном</t>
  </si>
  <si>
    <t>35.02.07</t>
  </si>
  <si>
    <t>Механизация сельского хозяйства</t>
  </si>
  <si>
    <t>Техник-механик                         Старший техник-механик</t>
  </si>
  <si>
    <t>35.02.13</t>
  </si>
  <si>
    <t>Пчеловодство</t>
  </si>
  <si>
    <t>Техник-пчеловод</t>
  </si>
  <si>
    <t>35.02.16</t>
  </si>
  <si>
    <t>Эксплуатация и ремонт сельскохозяйственной техники и оборудования</t>
  </si>
  <si>
    <t>36.02.01</t>
  </si>
  <si>
    <t>36.02.02</t>
  </si>
  <si>
    <t xml:space="preserve">Ветеринария   </t>
  </si>
  <si>
    <t>Зоотехния</t>
  </si>
  <si>
    <t xml:space="preserve">Ветеринарный фельдшер     Старший ветеринарный фельдшер                               </t>
  </si>
  <si>
    <t xml:space="preserve">Зоотехник                                Старший зоотехник </t>
  </si>
  <si>
    <t xml:space="preserve">Овощевод                           
</t>
  </si>
  <si>
    <t>25.00.00</t>
  </si>
  <si>
    <t>Специалист</t>
  </si>
  <si>
    <t>Техническое обслуживание и ремонт двигателей, систем и агрегатов автомобилей</t>
  </si>
  <si>
    <t>23.02.07</t>
  </si>
  <si>
    <t>Старший техник</t>
  </si>
  <si>
    <t>Техническая эксплуатация подвижного состава железных дорог</t>
  </si>
  <si>
    <t>23.02.06</t>
  </si>
  <si>
    <t>Техническая эксплуатация подъемно-транспортных, строительных, дорожных машин и оборудования (по отраслям)</t>
  </si>
  <si>
    <t>23.02.04</t>
  </si>
  <si>
    <t>Организация перевозок и управление на транспорте (по видам)</t>
  </si>
  <si>
    <t>23.02.01</t>
  </si>
  <si>
    <t>Слесарь по ремонту подвижного состава</t>
  </si>
  <si>
    <t>Слесарь по осмотру и ремонту локомотивов на пунктах технического обслуживания</t>
  </si>
  <si>
    <t>Слесарь по обслуживанию и ремонту подвижного состава</t>
  </si>
  <si>
    <t>23.01.10</t>
  </si>
  <si>
    <t>Помощник машиниста электропоезда</t>
  </si>
  <si>
    <t>Помощник машиниста тепловоза</t>
  </si>
  <si>
    <t>Помощник машиниста электровоза</t>
  </si>
  <si>
    <t>Машинист локомотива</t>
  </si>
  <si>
    <t>23.01.09</t>
  </si>
  <si>
    <t>Обходчик пути и искусственных сооружений</t>
  </si>
  <si>
    <t>Монтер пути</t>
  </si>
  <si>
    <t>Бригадир-путеец</t>
  </si>
  <si>
    <t>08.01.23</t>
  </si>
  <si>
    <t>Предоставление услуг предприятия питания</t>
  </si>
  <si>
    <t>43.02.16</t>
  </si>
  <si>
    <t>Горничная</t>
  </si>
  <si>
    <t>Предоставление гостиничных услуг</t>
  </si>
  <si>
    <t>Предоставление экскурсионных услуг</t>
  </si>
  <si>
    <t>Предоставление туроператорских и турагентских услуг</t>
  </si>
  <si>
    <t>Конструирование, моделирование и технология изделий из меха</t>
  </si>
  <si>
    <t>29.02.03</t>
  </si>
  <si>
    <t>Приложение № 2</t>
  </si>
  <si>
    <t>07.02.01</t>
  </si>
  <si>
    <t>07.00.00</t>
  </si>
  <si>
    <t>Ремонтник искусственных сооружений</t>
  </si>
  <si>
    <t>Сигналист</t>
  </si>
  <si>
    <t>Слесарь по ремонту путевых машин и механизмов</t>
  </si>
  <si>
    <t>Оператор дефектоскопной тележки</t>
  </si>
  <si>
    <t>Наладчик железнодорожно-строительных машин и механизмов</t>
  </si>
  <si>
    <t>Мастер путевых машин</t>
  </si>
  <si>
    <t>08.01.22</t>
  </si>
  <si>
    <t>Резчик металла на ножницах и прессах</t>
  </si>
  <si>
    <t>Наждачник</t>
  </si>
  <si>
    <t>Выбивальщик отливок</t>
  </si>
  <si>
    <t xml:space="preserve">мастер цеха колбасных изделий и деликотесов </t>
  </si>
  <si>
    <t>Составитель фарша</t>
  </si>
  <si>
    <t>Формовщик колбасных изделий</t>
  </si>
  <si>
    <t>Оператор процессов колбасного производства</t>
  </si>
  <si>
    <t>19.01.14</t>
  </si>
  <si>
    <t>Оператор холодильных установок (холодильного обуродования)</t>
  </si>
  <si>
    <t>Электромеханик по торговому и холодильному оборудованию</t>
  </si>
  <si>
    <t>15.01.17</t>
  </si>
  <si>
    <t xml:space="preserve">Машинист оборудования </t>
  </si>
  <si>
    <t>Машинист машин и оборудования в производстве цемента</t>
  </si>
  <si>
    <t>08.01.11</t>
  </si>
  <si>
    <t>Мастер жилищно-коммунального хозяйства</t>
  </si>
  <si>
    <t>22.02.05</t>
  </si>
  <si>
    <t>54.01.02</t>
  </si>
  <si>
    <t>54.01.20</t>
  </si>
  <si>
    <t>Ювелир</t>
  </si>
  <si>
    <t>Графический дизайнер</t>
  </si>
  <si>
    <t>АРХИТЕКТУРА</t>
  </si>
  <si>
    <t>Архитектура</t>
  </si>
  <si>
    <t>Монтаж, техническое обслуживание и ремонт электронных приборов и устройств</t>
  </si>
  <si>
    <t>11.02.16</t>
  </si>
  <si>
    <t>Специалист по электронным приборам и устройствам</t>
  </si>
  <si>
    <t>Аддитивные технологии</t>
  </si>
  <si>
    <t>15.02.09</t>
  </si>
  <si>
    <t>15.02.10</t>
  </si>
  <si>
    <t>15.02.12</t>
  </si>
  <si>
    <t>Мехатроника и мобильная робототехника (по отраслям)</t>
  </si>
  <si>
    <t>Техник-мехатроник Специалист по мобильной робототехнике</t>
  </si>
  <si>
    <t>Монтаж, техническое обслуживание и ремонт промышленного оборудования (по отраслям)</t>
  </si>
  <si>
    <t>Техник-механик</t>
  </si>
  <si>
    <t xml:space="preserve">ПРИКЛАДНАЯ ГЕОЛОГИЯ, ГОРНОЕ ДЕЛО, НЕФТЕГАЗОВОЕ ДЕЛО И ГЕОДЕЗИЯ
</t>
  </si>
  <si>
    <t>21.00.00</t>
  </si>
  <si>
    <t>Разработка и эксплуатация нефтяных и газовых месторождений</t>
  </si>
  <si>
    <t>21.02.01</t>
  </si>
  <si>
    <t>21.02.02</t>
  </si>
  <si>
    <t>Бурение нефтяных и газовых скважин</t>
  </si>
  <si>
    <t xml:space="preserve">ТЕХНИКА И ТЕХНОЛОГИИ НАЗЕМНОГО ТРАНСПОРТА
</t>
  </si>
  <si>
    <t xml:space="preserve">АЭРОНАВИГАЦИЯ И ЭКСПЛУАТАЦИЯ АВИАЦИОННОЙ И РАКЕТНО-КОСМИЧЕСКОЙ ТЕХНИКИ
</t>
  </si>
  <si>
    <t>Контроль работы измерительных приборов</t>
  </si>
  <si>
    <t>27.02.06</t>
  </si>
  <si>
    <t>Техник - метролог</t>
  </si>
  <si>
    <t>27.02.07</t>
  </si>
  <si>
    <t>Управление качеством продукции, процессов и услуг (по отраслям)</t>
  </si>
  <si>
    <t>29.02.05</t>
  </si>
  <si>
    <t xml:space="preserve">Технология текстильных изделий (по видам)
</t>
  </si>
  <si>
    <t>35.02.12</t>
  </si>
  <si>
    <t>Садово-парковое и ландшафтное строительство</t>
  </si>
  <si>
    <t>Операционная деятельность в логистике</t>
  </si>
  <si>
    <t>38.02.03</t>
  </si>
  <si>
    <t>Операционный логист</t>
  </si>
  <si>
    <t>08.01.27</t>
  </si>
  <si>
    <t>08.01.28</t>
  </si>
  <si>
    <t>08.01.29</t>
  </si>
  <si>
    <t>08.01.31</t>
  </si>
  <si>
    <t xml:space="preserve">Мастер общестроительных работ </t>
  </si>
  <si>
    <t xml:space="preserve">Мастер отделочных строительных и декоративных работ </t>
  </si>
  <si>
    <t xml:space="preserve">Мастер по ремонту и обслуживанию инженерных систем жилищно-коммунального хозяйства </t>
  </si>
  <si>
    <t xml:space="preserve">Электромонтажник электрических сетей и электрооборудования </t>
  </si>
  <si>
    <t>09.01.04</t>
  </si>
  <si>
    <t xml:space="preserve">Наладчик аппаратных и программных средств инфокоммуникационных систем </t>
  </si>
  <si>
    <t>15.01.37</t>
  </si>
  <si>
    <t>15.01.38</t>
  </si>
  <si>
    <t>Слесарь-наладчик контрольно-измерительных приборов и автоматики</t>
  </si>
  <si>
    <t>Оператор-наладчик металлообрабатывающих станков</t>
  </si>
  <si>
    <t>29.01.33</t>
  </si>
  <si>
    <t>29.01.35</t>
  </si>
  <si>
    <t>Мастер по изготовлению швейных изделий</t>
  </si>
  <si>
    <t>Оператор оборудования производства текстильных изделий (по видам)</t>
  </si>
  <si>
    <t>08.02.14</t>
  </si>
  <si>
    <t>08.02.15</t>
  </si>
  <si>
    <t xml:space="preserve">Эксплуатация и обслуживание многоквартирного дома </t>
  </si>
  <si>
    <t>Информационное моделирование в строительстве</t>
  </si>
  <si>
    <t>09.02.08</t>
  </si>
  <si>
    <t>Интеллектуальные интегрированные системы</t>
  </si>
  <si>
    <t>11.02.17</t>
  </si>
  <si>
    <t xml:space="preserve">Разработка электронных устройств и систем </t>
  </si>
  <si>
    <t>13.02.12</t>
  </si>
  <si>
    <t>13.02.13</t>
  </si>
  <si>
    <t>Электрические станции, сети, их релейная защита и автоматизация</t>
  </si>
  <si>
    <t>Эксплуатация и обслуживание электрического и электромеханического оборудования (по отраслям)</t>
  </si>
  <si>
    <t>15.02.16</t>
  </si>
  <si>
    <t xml:space="preserve">Технология машиностроения </t>
  </si>
  <si>
    <t>21.02.19</t>
  </si>
  <si>
    <t xml:space="preserve">Землеустройство </t>
  </si>
  <si>
    <t>29.02.10</t>
  </si>
  <si>
    <t xml:space="preserve">Конструирование, моделирование и технология изготовления изделий легкой промышленности (по видам) </t>
  </si>
  <si>
    <t>43.02.17</t>
  </si>
  <si>
    <t xml:space="preserve">Технологии индустрии красоты </t>
  </si>
  <si>
    <t>Делопроизводитель</t>
  </si>
  <si>
    <t>46.01.03</t>
  </si>
  <si>
    <t>38.02.08</t>
  </si>
  <si>
    <t>Торговое дело</t>
  </si>
  <si>
    <t>40.00.00</t>
  </si>
  <si>
    <t xml:space="preserve">Юриспруденция </t>
  </si>
  <si>
    <t>Правоохранительная деятельность</t>
  </si>
  <si>
    <t>40.02.02</t>
  </si>
  <si>
    <t>40.02.04</t>
  </si>
  <si>
    <t xml:space="preserve">ЮРИСПРУДЕНЦИЯ </t>
  </si>
  <si>
    <t xml:space="preserve">ПРОМЫШЛЕННАЯ ЭКОЛОГИЯ И БИОТЕХНОЛОГИИ 
</t>
  </si>
  <si>
    <t xml:space="preserve">Технология продуктов питания животного происхождения </t>
  </si>
  <si>
    <t>35.02.09</t>
  </si>
  <si>
    <t xml:space="preserve">Водные биоресурсы и аквакультура </t>
  </si>
  <si>
    <t>прогноз</t>
  </si>
  <si>
    <t>19.02.12</t>
  </si>
  <si>
    <t>35.01.27</t>
  </si>
  <si>
    <t>20.00.00</t>
  </si>
  <si>
    <t>20.02.04</t>
  </si>
  <si>
    <t>Пожарная безопасность</t>
  </si>
  <si>
    <t xml:space="preserve">ТЕХНОСФЕРНАЯ БЕЗОПАСНОСТЬ И ПРИРОДООБУСТРОЙСТВО
</t>
  </si>
  <si>
    <t>Техник                                             Старший техник</t>
  </si>
  <si>
    <t>29.01.34</t>
  </si>
  <si>
    <t>Оператор оборудования швейного производства (по видам)</t>
  </si>
  <si>
    <t>35.01.26</t>
  </si>
  <si>
    <t>Мастер растеневодства</t>
  </si>
  <si>
    <t>Мастер</t>
  </si>
  <si>
    <t>Мастер сельскохозяйственного производства</t>
  </si>
  <si>
    <t>38.02.04</t>
  </si>
  <si>
    <t>Коммерция (по отраслям)</t>
  </si>
  <si>
    <t xml:space="preserve">Мастер по ремонту и обслуживанию инженерных систем жилищно-коммунального хозяйства
</t>
  </si>
  <si>
    <t>Слесарь-сантехник
Электромонтажник по освещению и осветительным сетям</t>
  </si>
  <si>
    <t>Контролер радиоэлектронной аппаратуры и приборов
Монтажник радиоэлектронной аппаратуры и приборов
Регулировщик радиоэлектронной аппаратуры и приборов
Слесарь-сборщик радиоэлектронной аппаратуры и приборов
Слесарь-механик по радиоэлектронной аппаратуре</t>
  </si>
  <si>
    <t>Водитель автомобиля                           Слесарь по ремонту автомобилей
Водитель автомобиля
Оператор заправочных станций</t>
  </si>
  <si>
    <t>Рисовод                              Табаковод
Цветовод
Эфиромасличник</t>
  </si>
  <si>
    <t>Виноградарь 
Хмелевод
Чаевод 
Плодоовощевод</t>
  </si>
  <si>
    <t>Мастер-наладчик по техническому обслуживанию машинно-тракторного парка
Слесарь по ремонту сельскохозяйственных машин и оборудования
Тракторист
Водитель автомобиля
Водитель мототранспортных средств</t>
  </si>
  <si>
    <t>Техник по информационным системам
Специалист по информационным системам</t>
  </si>
  <si>
    <t>Техник
Специалист по термической обработке металлов
Заливщик металла</t>
  </si>
  <si>
    <t>Воспитатель детей дошкольного возраста с отклонениями в развитии и с сохранным развитием
Воспитатель детей дошкольного возраста с отклонениями в развитии и с сохранным развитием и дополнительной подготовкой (с указанием программы дополнительной подготовки)</t>
  </si>
  <si>
    <t>Специалист в области мировой художественной культуры, преподаватель
Специалист в области мировой художественной культуры, преподаватель, экскурсовод</t>
  </si>
  <si>
    <r>
      <t xml:space="preserve">1. Перечень </t>
    </r>
    <r>
      <rPr>
        <b/>
        <u/>
        <sz val="11"/>
        <color rgb="FF000000"/>
        <rFont val="Times New Roman"/>
        <family val="1"/>
        <charset val="204"/>
      </rPr>
      <t>профессий</t>
    </r>
    <r>
      <rPr>
        <b/>
        <sz val="11"/>
        <color rgb="FF000000"/>
        <rFont val="Times New Roman"/>
        <family val="1"/>
        <charset val="204"/>
      </rPr>
      <t xml:space="preserve"> среднего профессионального образования </t>
    </r>
  </si>
  <si>
    <t xml:space="preserve">ВСЕГО - РЕСПУБЛИКА ДАГЕСТАН
ПОДГОТОВКА СПЕЦИАЛИСТОВ СО СРЕДНИМ ОБРАЗОВАНИЕМ </t>
  </si>
  <si>
    <t>39.02.02</t>
  </si>
  <si>
    <t>Организация сурдокоммуникации</t>
  </si>
  <si>
    <t>Сурдопереводчик</t>
  </si>
  <si>
    <t>Техник-технолог             Старший техник-технолог</t>
  </si>
  <si>
    <t xml:space="preserve">2. Перечень специальностей среднего профессионального образования </t>
  </si>
  <si>
    <t>13.01.05</t>
  </si>
  <si>
    <t>13.01.06</t>
  </si>
  <si>
    <t>Электромонтер по техническому обслуживанию электростанций и сетей</t>
  </si>
  <si>
    <t>Электромонтер оперативно-выездной бригады                      Электромонтер по обслуживанию подстанций</t>
  </si>
  <si>
    <t>Электромонтер-линейщик по монтажу воздушных линий высокого напряжения и контактной сети</t>
  </si>
  <si>
    <t>техник-землеустроитель</t>
  </si>
  <si>
    <t>21.01.08</t>
  </si>
  <si>
    <t xml:space="preserve">Машинист на открытых горных работах </t>
  </si>
  <si>
    <t>Машинист бульдозера, Машинист буровой установки, Машинист экскаватора</t>
  </si>
  <si>
    <t>21.02.09</t>
  </si>
  <si>
    <t>21.02.12</t>
  </si>
  <si>
    <t>21.02.13</t>
  </si>
  <si>
    <t>21.02.14</t>
  </si>
  <si>
    <t>Гидрогеология и инженерная геология</t>
  </si>
  <si>
    <t>Техник-гидрогеолог         Специалист-гидрогеолог</t>
  </si>
  <si>
    <t>Технология и техника разведки месторождений полезных ископаемых</t>
  </si>
  <si>
    <t>Техник - горный разведчик    Специалист - горный разведчик</t>
  </si>
  <si>
    <t>Геологическая съемка, поиски и разведка месторождений полезных ископаемых</t>
  </si>
  <si>
    <t>Техник-геолог          Специалист-геолог</t>
  </si>
  <si>
    <t>Маркшейдерское дело</t>
  </si>
  <si>
    <t>Горный техник-маркшейдер</t>
  </si>
  <si>
    <t xml:space="preserve">Туризм и гостеприимство </t>
  </si>
  <si>
    <t>Портье</t>
  </si>
  <si>
    <t>ПРИКЛАДНАЯ ГЕОЛОГИЯ, ГОРНОЕ ДЕЛО, НЕФТЕГАЗОВОЕ ДЕЛО И ГЕОДЕЗИЯ</t>
  </si>
  <si>
    <t>ПРОМЫШЛЕННАЯ ЭКОЛОГИЯ И БИОТЕХНОЛОГИИ</t>
  </si>
  <si>
    <r>
      <t xml:space="preserve">Потребность республиканского рынка труда в специалистах 
</t>
    </r>
    <r>
      <rPr>
        <b/>
        <u/>
        <sz val="12"/>
        <color rgb="FF000000"/>
        <rFont val="Times New Roman"/>
        <family val="1"/>
        <charset val="204"/>
      </rPr>
      <t>среднего образования</t>
    </r>
    <r>
      <rPr>
        <b/>
        <sz val="12"/>
        <color rgb="FF000000"/>
        <rFont val="Times New Roman"/>
        <family val="1"/>
        <charset val="204"/>
      </rPr>
      <t xml:space="preserve"> различных направлений на 2025-2035 годы </t>
    </r>
  </si>
  <si>
    <t xml:space="preserve">КЦП 2025/2026
</t>
  </si>
  <si>
    <t>13.01.16</t>
  </si>
  <si>
    <t>Электромонтер по техническому обслуживанию и ремонту оборудования подстанций и сетей</t>
  </si>
  <si>
    <t>23.01.18</t>
  </si>
  <si>
    <t>Мастер вертикального транспорта</t>
  </si>
  <si>
    <t>08.02.12</t>
  </si>
  <si>
    <t>Строительство и эксплуатация автомобильных дорого, аэродромов и городских путей сообщения</t>
  </si>
  <si>
    <t>09.02.13</t>
  </si>
  <si>
    <t>Интеграция решений с применением технологий искусственного интелекта</t>
  </si>
  <si>
    <t>15.02.17</t>
  </si>
  <si>
    <t>Монтаж, техническое обслуживание, эксплуатация и ремонт промышленного оборудования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</si>
</sst>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1"/>
      <color rgb="FF00B05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22" fillId="0" borderId="0"/>
    <xf numFmtId="0" fontId="24" fillId="0" borderId="0"/>
    <xf numFmtId="164" fontId="24" fillId="0" borderId="0" applyFont="0" applyFill="0" applyBorder="0" applyAlignment="0" applyProtection="0"/>
    <xf numFmtId="0" fontId="5" fillId="0" borderId="0"/>
  </cellStyleXfs>
  <cellXfs count="219">
    <xf numFmtId="0" fontId="0" fillId="0" borderId="0" xfId="0"/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0" fillId="3" borderId="0" xfId="0" applyFill="1"/>
    <xf numFmtId="0" fontId="2" fillId="0" borderId="1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17" fillId="0" borderId="0" xfId="0" applyFont="1"/>
    <xf numFmtId="0" fontId="6" fillId="0" borderId="1" xfId="0" applyFont="1" applyBorder="1" applyAlignment="1">
      <alignment horizontal="left" vertical="top"/>
    </xf>
    <xf numFmtId="0" fontId="11" fillId="0" borderId="0" xfId="0" applyFont="1"/>
    <xf numFmtId="0" fontId="11" fillId="3" borderId="0" xfId="0" applyFont="1" applyFill="1"/>
    <xf numFmtId="0" fontId="8" fillId="6" borderId="0" xfId="0" applyFont="1" applyFill="1"/>
    <xf numFmtId="1" fontId="8" fillId="0" borderId="0" xfId="0" applyNumberFormat="1" applyFont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1" fontId="16" fillId="2" borderId="0" xfId="0" applyNumberFormat="1" applyFont="1" applyFill="1" applyAlignment="1">
      <alignment horizontal="left" vertical="top" wrapText="1"/>
    </xf>
    <xf numFmtId="49" fontId="3" fillId="5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vertical="center" wrapText="1"/>
    </xf>
    <xf numFmtId="0" fontId="1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left" vertical="center" wrapText="1"/>
    </xf>
    <xf numFmtId="0" fontId="2" fillId="5" borderId="1" xfId="3" applyFont="1" applyFill="1" applyBorder="1" applyAlignment="1">
      <alignment horizontal="left" vertical="top" wrapText="1"/>
    </xf>
    <xf numFmtId="49" fontId="2" fillId="5" borderId="1" xfId="3" applyNumberFormat="1" applyFont="1" applyFill="1" applyBorder="1" applyAlignment="1">
      <alignment horizontal="left" vertical="top" wrapText="1"/>
    </xf>
    <xf numFmtId="0" fontId="1" fillId="0" borderId="1" xfId="3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49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0" xfId="3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6" fillId="5" borderId="0" xfId="3" applyFont="1" applyFill="1" applyAlignment="1">
      <alignment horizontal="center" vertical="top" wrapText="1"/>
    </xf>
    <xf numFmtId="0" fontId="6" fillId="5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4" fillId="3" borderId="0" xfId="0" applyFont="1" applyFill="1"/>
    <xf numFmtId="49" fontId="4" fillId="5" borderId="1" xfId="0" applyNumberFormat="1" applyFont="1" applyFill="1" applyBorder="1" applyAlignment="1">
      <alignment horizontal="left" vertical="top" wrapText="1"/>
    </xf>
    <xf numFmtId="0" fontId="12" fillId="3" borderId="0" xfId="0" applyFont="1" applyFill="1"/>
    <xf numFmtId="49" fontId="6" fillId="5" borderId="1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/>
    </xf>
    <xf numFmtId="0" fontId="2" fillId="1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/>
    </xf>
    <xf numFmtId="3" fontId="1" fillId="3" borderId="1" xfId="0" applyNumberFormat="1" applyFont="1" applyFill="1" applyBorder="1" applyAlignment="1">
      <alignment horizontal="center" vertical="top"/>
    </xf>
    <xf numFmtId="3" fontId="2" fillId="3" borderId="1" xfId="0" applyNumberFormat="1" applyFont="1" applyFill="1" applyBorder="1" applyAlignment="1">
      <alignment horizontal="center" vertical="top" wrapText="1"/>
    </xf>
    <xf numFmtId="3" fontId="19" fillId="2" borderId="1" xfId="0" applyNumberFormat="1" applyFont="1" applyFill="1" applyBorder="1" applyAlignment="1">
      <alignment horizontal="center" vertical="top" wrapText="1"/>
    </xf>
    <xf numFmtId="3" fontId="19" fillId="5" borderId="1" xfId="0" applyNumberFormat="1" applyFont="1" applyFill="1" applyBorder="1" applyAlignment="1">
      <alignment horizontal="center" vertical="top" wrapText="1"/>
    </xf>
    <xf numFmtId="3" fontId="19" fillId="3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7" fillId="1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49" fontId="3" fillId="12" borderId="1" xfId="0" applyNumberFormat="1" applyFont="1" applyFill="1" applyBorder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11" fillId="6" borderId="0" xfId="0" applyFont="1" applyFill="1" applyAlignment="1">
      <alignment horizontal="left"/>
    </xf>
    <xf numFmtId="3" fontId="18" fillId="10" borderId="1" xfId="0" applyNumberFormat="1" applyFont="1" applyFill="1" applyBorder="1" applyAlignment="1">
      <alignment horizontal="center" vertical="top" wrapText="1"/>
    </xf>
    <xf numFmtId="3" fontId="18" fillId="12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center" vertical="top"/>
    </xf>
    <xf numFmtId="3" fontId="19" fillId="3" borderId="1" xfId="0" applyNumberFormat="1" applyFont="1" applyFill="1" applyBorder="1" applyAlignment="1">
      <alignment horizontal="center" vertical="center" wrapText="1"/>
    </xf>
    <xf numFmtId="3" fontId="19" fillId="3" borderId="1" xfId="3" applyNumberFormat="1" applyFont="1" applyFill="1" applyBorder="1" applyAlignment="1">
      <alignment horizontal="center" vertical="top" wrapText="1"/>
    </xf>
    <xf numFmtId="3" fontId="12" fillId="0" borderId="1" xfId="0" applyNumberFormat="1" applyFont="1" applyBorder="1"/>
    <xf numFmtId="3" fontId="18" fillId="12" borderId="1" xfId="0" applyNumberFormat="1" applyFont="1" applyFill="1" applyBorder="1" applyAlignment="1">
      <alignment horizontal="center" vertical="top"/>
    </xf>
    <xf numFmtId="3" fontId="18" fillId="12" borderId="1" xfId="0" applyNumberFormat="1" applyFont="1" applyFill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/>
    </xf>
    <xf numFmtId="3" fontId="19" fillId="0" borderId="1" xfId="0" applyNumberFormat="1" applyFont="1" applyBorder="1" applyAlignment="1">
      <alignment horizontal="center" vertical="top" wrapText="1"/>
    </xf>
    <xf numFmtId="3" fontId="19" fillId="0" borderId="1" xfId="3" applyNumberFormat="1" applyFont="1" applyBorder="1" applyAlignment="1">
      <alignment horizontal="center" vertical="top" wrapText="1"/>
    </xf>
    <xf numFmtId="3" fontId="29" fillId="4" borderId="1" xfId="0" applyNumberFormat="1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 vertical="center"/>
    </xf>
    <xf numFmtId="3" fontId="18" fillId="10" borderId="1" xfId="0" applyNumberFormat="1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3" fontId="19" fillId="5" borderId="1" xfId="0" applyNumberFormat="1" applyFont="1" applyFill="1" applyBorder="1" applyAlignment="1">
      <alignment horizontal="center" vertical="center" wrapText="1"/>
    </xf>
    <xf numFmtId="3" fontId="19" fillId="10" borderId="1" xfId="0" applyNumberFormat="1" applyFont="1" applyFill="1" applyBorder="1" applyAlignment="1">
      <alignment horizontal="center" vertical="top" wrapText="1"/>
    </xf>
    <xf numFmtId="3" fontId="28" fillId="10" borderId="1" xfId="0" applyNumberFormat="1" applyFont="1" applyFill="1" applyBorder="1" applyAlignment="1">
      <alignment horizontal="center" vertical="center" wrapText="1"/>
    </xf>
    <xf numFmtId="3" fontId="28" fillId="5" borderId="1" xfId="0" applyNumberFormat="1" applyFont="1" applyFill="1" applyBorder="1" applyAlignment="1">
      <alignment horizontal="center" vertical="top" wrapText="1"/>
    </xf>
    <xf numFmtId="3" fontId="18" fillId="1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top" wrapText="1"/>
    </xf>
    <xf numFmtId="3" fontId="19" fillId="7" borderId="1" xfId="2" applyNumberFormat="1" applyFont="1" applyFill="1" applyBorder="1" applyAlignment="1">
      <alignment horizontal="center"/>
    </xf>
    <xf numFmtId="3" fontId="19" fillId="5" borderId="1" xfId="3" applyNumberFormat="1" applyFont="1" applyFill="1" applyBorder="1" applyAlignment="1">
      <alignment horizontal="center" vertical="top" wrapText="1"/>
    </xf>
    <xf numFmtId="3" fontId="30" fillId="3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3" fontId="31" fillId="8" borderId="1" xfId="0" applyNumberFormat="1" applyFont="1" applyFill="1" applyBorder="1" applyAlignment="1">
      <alignment horizontal="center" vertical="center" wrapText="1"/>
    </xf>
    <xf numFmtId="3" fontId="31" fillId="9" borderId="1" xfId="0" applyNumberFormat="1" applyFont="1" applyFill="1" applyBorder="1" applyAlignment="1">
      <alignment horizontal="center" vertical="center" wrapText="1"/>
    </xf>
    <xf numFmtId="3" fontId="32" fillId="10" borderId="1" xfId="0" applyNumberFormat="1" applyFont="1" applyFill="1" applyBorder="1" applyAlignment="1">
      <alignment horizontal="center" vertical="top" wrapText="1"/>
    </xf>
    <xf numFmtId="3" fontId="32" fillId="12" borderId="1" xfId="0" applyNumberFormat="1" applyFont="1" applyFill="1" applyBorder="1" applyAlignment="1">
      <alignment horizontal="center" vertical="center" wrapText="1"/>
    </xf>
    <xf numFmtId="3" fontId="33" fillId="12" borderId="1" xfId="0" applyNumberFormat="1" applyFont="1" applyFill="1" applyBorder="1" applyAlignment="1">
      <alignment horizontal="center" vertical="top" wrapText="1"/>
    </xf>
    <xf numFmtId="3" fontId="34" fillId="3" borderId="1" xfId="0" applyNumberFormat="1" applyFont="1" applyFill="1" applyBorder="1" applyAlignment="1">
      <alignment horizontal="center" vertical="center" wrapText="1"/>
    </xf>
    <xf numFmtId="3" fontId="34" fillId="3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32" fillId="1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top"/>
    </xf>
    <xf numFmtId="3" fontId="32" fillId="12" borderId="1" xfId="0" applyNumberFormat="1" applyFont="1" applyFill="1" applyBorder="1" applyAlignment="1">
      <alignment horizontal="center" vertical="top"/>
    </xf>
    <xf numFmtId="3" fontId="2" fillId="7" borderId="1" xfId="2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5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top"/>
    </xf>
    <xf numFmtId="3" fontId="2" fillId="3" borderId="1" xfId="3" applyNumberFormat="1" applyFont="1" applyFill="1" applyBorder="1" applyAlignment="1">
      <alignment horizontal="center" vertical="top" wrapText="1"/>
    </xf>
    <xf numFmtId="3" fontId="2" fillId="3" borderId="1" xfId="3" applyNumberFormat="1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center" wrapText="1"/>
    </xf>
    <xf numFmtId="3" fontId="32" fillId="13" borderId="1" xfId="0" applyNumberFormat="1" applyFont="1" applyFill="1" applyBorder="1" applyAlignment="1">
      <alignment horizontal="center" vertical="center" wrapText="1"/>
    </xf>
    <xf numFmtId="3" fontId="31" fillId="10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top" wrapText="1"/>
    </xf>
    <xf numFmtId="3" fontId="1" fillId="0" borderId="1" xfId="3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/>
    </xf>
    <xf numFmtId="3" fontId="32" fillId="10" borderId="1" xfId="0" applyNumberFormat="1" applyFont="1" applyFill="1" applyBorder="1" applyAlignment="1">
      <alignment horizontal="center" vertical="top"/>
    </xf>
    <xf numFmtId="3" fontId="21" fillId="4" borderId="1" xfId="0" applyNumberFormat="1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center" vertical="center" wrapText="1"/>
    </xf>
    <xf numFmtId="3" fontId="2" fillId="0" borderId="1" xfId="3" applyNumberFormat="1" applyFont="1" applyBorder="1" applyAlignment="1">
      <alignment horizontal="center" vertical="top" wrapText="1"/>
    </xf>
    <xf numFmtId="3" fontId="1" fillId="0" borderId="1" xfId="3" applyNumberFormat="1" applyFont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center" vertical="top" wrapText="1"/>
    </xf>
    <xf numFmtId="3" fontId="2" fillId="2" borderId="1" xfId="3" applyNumberFormat="1" applyFont="1" applyFill="1" applyBorder="1" applyAlignment="1">
      <alignment horizontal="center" vertical="top" wrapText="1"/>
    </xf>
    <xf numFmtId="3" fontId="2" fillId="0" borderId="1" xfId="3" applyNumberFormat="1" applyFont="1" applyBorder="1" applyAlignment="1">
      <alignment horizontal="center" vertical="top"/>
    </xf>
    <xf numFmtId="3" fontId="2" fillId="5" borderId="1" xfId="3" applyNumberFormat="1" applyFont="1" applyFill="1" applyBorder="1" applyAlignment="1">
      <alignment horizontal="center" vertical="top" wrapText="1"/>
    </xf>
    <xf numFmtId="3" fontId="35" fillId="10" borderId="1" xfId="0" applyNumberFormat="1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3" fillId="10" borderId="1" xfId="0" applyNumberFormat="1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top"/>
    </xf>
    <xf numFmtId="0" fontId="7" fillId="9" borderId="1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7" fillId="13" borderId="1" xfId="0" applyFont="1" applyFill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left" vertical="top" wrapText="1"/>
    </xf>
    <xf numFmtId="0" fontId="1" fillId="0" borderId="1" xfId="3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5" borderId="1" xfId="0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left" vertical="top" wrapText="1"/>
    </xf>
    <xf numFmtId="14" fontId="6" fillId="5" borderId="1" xfId="0" applyNumberFormat="1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25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23" fillId="0" borderId="1" xfId="1" applyFont="1" applyFill="1" applyBorder="1" applyAlignment="1">
      <alignment horizontal="center" vertical="top" wrapText="1"/>
    </xf>
    <xf numFmtId="0" fontId="36" fillId="0" borderId="0" xfId="0" applyFont="1"/>
    <xf numFmtId="0" fontId="36" fillId="0" borderId="5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>
      <alignment horizontal="center" vertical="top" wrapText="1"/>
    </xf>
    <xf numFmtId="3" fontId="3" fillId="12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/>
    <xf numFmtId="3" fontId="9" fillId="3" borderId="1" xfId="0" applyNumberFormat="1" applyFont="1" applyFill="1" applyBorder="1" applyAlignment="1">
      <alignment vertical="top"/>
    </xf>
    <xf numFmtId="3" fontId="9" fillId="0" borderId="1" xfId="0" applyNumberFormat="1" applyFont="1" applyBorder="1"/>
    <xf numFmtId="3" fontId="3" fillId="12" borderId="1" xfId="0" applyNumberFormat="1" applyFont="1" applyFill="1" applyBorder="1" applyAlignment="1">
      <alignment horizontal="center" vertical="top"/>
    </xf>
    <xf numFmtId="3" fontId="3" fillId="12" borderId="1" xfId="0" applyNumberFormat="1" applyFont="1" applyFill="1" applyBorder="1" applyAlignment="1">
      <alignment horizontal="center" vertical="top" wrapText="1"/>
    </xf>
    <xf numFmtId="3" fontId="36" fillId="3" borderId="1" xfId="0" applyNumberFormat="1" applyFont="1" applyFill="1" applyBorder="1"/>
    <xf numFmtId="3" fontId="9" fillId="0" borderId="1" xfId="0" applyNumberFormat="1" applyFont="1" applyBorder="1" applyAlignment="1">
      <alignment horizontal="center" vertical="top"/>
    </xf>
    <xf numFmtId="3" fontId="3" fillId="10" borderId="1" xfId="0" applyNumberFormat="1" applyFont="1" applyFill="1" applyBorder="1" applyAlignment="1">
      <alignment horizontal="center" vertical="top"/>
    </xf>
    <xf numFmtId="3" fontId="36" fillId="0" borderId="1" xfId="0" applyNumberFormat="1" applyFont="1" applyBorder="1"/>
    <xf numFmtId="3" fontId="2" fillId="10" borderId="1" xfId="0" applyNumberFormat="1" applyFont="1" applyFill="1" applyBorder="1" applyAlignment="1">
      <alignment horizontal="center" vertical="top" wrapText="1"/>
    </xf>
    <xf numFmtId="3" fontId="4" fillId="10" borderId="1" xfId="0" applyNumberFormat="1" applyFont="1" applyFill="1" applyBorder="1" applyAlignment="1">
      <alignment horizontal="center" vertical="center" wrapText="1"/>
    </xf>
    <xf numFmtId="3" fontId="3" fillId="1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top" wrapText="1"/>
    </xf>
    <xf numFmtId="3" fontId="37" fillId="0" borderId="1" xfId="0" applyNumberFormat="1" applyFont="1" applyBorder="1" applyAlignment="1">
      <alignment horizontal="left"/>
    </xf>
    <xf numFmtId="3" fontId="38" fillId="0" borderId="1" xfId="0" applyNumberFormat="1" applyFont="1" applyBorder="1" applyAlignment="1">
      <alignment horizontal="left"/>
    </xf>
    <xf numFmtId="3" fontId="39" fillId="0" borderId="1" xfId="0" applyNumberFormat="1" applyFont="1" applyBorder="1" applyAlignment="1">
      <alignment horizontal="left"/>
    </xf>
    <xf numFmtId="3" fontId="40" fillId="0" borderId="1" xfId="0" applyNumberFormat="1" applyFont="1" applyBorder="1"/>
  </cellXfs>
  <cellStyles count="6">
    <cellStyle name="Обычный" xfId="0" builtinId="0"/>
    <cellStyle name="Обычный 2" xfId="2" xr:uid="{00000000-0005-0000-0000-000002000000}"/>
    <cellStyle name="Обычный 2 2" xfId="5" xr:uid="{00000000-0005-0000-0000-000003000000}"/>
    <cellStyle name="Обычный 3" xfId="3" xr:uid="{00000000-0005-0000-0000-000004000000}"/>
    <cellStyle name="Финансовый" xfId="1" builtinId="3"/>
    <cellStyle name="Финансовый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441"/>
  <sheetViews>
    <sheetView tabSelected="1" view="pageBreakPreview" zoomScale="115" zoomScaleNormal="85" zoomScaleSheetLayoutView="115" workbookViewId="0">
      <selection activeCell="P6" sqref="P6"/>
    </sheetView>
  </sheetViews>
  <sheetFormatPr defaultRowHeight="12.75" x14ac:dyDescent="0.2"/>
  <cols>
    <col min="1" max="1" width="11.140625" style="1" customWidth="1"/>
    <col min="2" max="2" width="23.42578125" style="1" customWidth="1"/>
    <col min="3" max="3" width="28.42578125" style="1" customWidth="1"/>
    <col min="4" max="4" width="12" style="1" hidden="1" customWidth="1"/>
    <col min="5" max="5" width="9.140625" style="11"/>
    <col min="6" max="15" width="9.140625" style="1"/>
    <col min="16" max="16" width="12.7109375" style="8" customWidth="1"/>
    <col min="17" max="16384" width="9.140625" style="1"/>
  </cols>
  <sheetData>
    <row r="1" spans="1:17" ht="14.25" customHeight="1" x14ac:dyDescent="0.25">
      <c r="A1" s="71" t="s">
        <v>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M1" s="72"/>
      <c r="N1" s="72"/>
      <c r="O1" s="73" t="s">
        <v>655</v>
      </c>
      <c r="P1" s="194"/>
    </row>
    <row r="2" spans="1:17" ht="42" customHeight="1" x14ac:dyDescent="0.25">
      <c r="A2" s="191" t="s">
        <v>829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5"/>
    </row>
    <row r="3" spans="1:17" ht="31.5" customHeight="1" x14ac:dyDescent="0.2">
      <c r="A3" s="193" t="s">
        <v>2</v>
      </c>
      <c r="B3" s="192" t="s">
        <v>71</v>
      </c>
      <c r="C3" s="192" t="s">
        <v>0</v>
      </c>
      <c r="D3" s="187" t="s">
        <v>770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96" t="s">
        <v>830</v>
      </c>
    </row>
    <row r="4" spans="1:17" ht="27" customHeight="1" x14ac:dyDescent="0.2">
      <c r="A4" s="193"/>
      <c r="B4" s="192"/>
      <c r="C4" s="192"/>
      <c r="D4" s="14">
        <v>2024</v>
      </c>
      <c r="E4" s="15">
        <v>2025</v>
      </c>
      <c r="F4" s="14">
        <v>2026</v>
      </c>
      <c r="G4" s="14">
        <v>2027</v>
      </c>
      <c r="H4" s="14">
        <v>2028</v>
      </c>
      <c r="I4" s="14">
        <v>2029</v>
      </c>
      <c r="J4" s="46">
        <v>2030</v>
      </c>
      <c r="K4" s="14">
        <v>2031</v>
      </c>
      <c r="L4" s="14">
        <v>2032</v>
      </c>
      <c r="M4" s="14">
        <v>2033</v>
      </c>
      <c r="N4" s="14">
        <v>2034</v>
      </c>
      <c r="O4" s="14">
        <v>2035</v>
      </c>
      <c r="P4" s="196"/>
    </row>
    <row r="5" spans="1:17" ht="14.25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5">
        <v>6</v>
      </c>
      <c r="G5" s="14">
        <v>7</v>
      </c>
      <c r="H5" s="14">
        <v>8</v>
      </c>
      <c r="I5" s="14">
        <v>9</v>
      </c>
      <c r="J5" s="14">
        <v>10</v>
      </c>
      <c r="K5" s="46">
        <v>11</v>
      </c>
      <c r="L5" s="14">
        <v>12</v>
      </c>
      <c r="M5" s="14">
        <v>13</v>
      </c>
      <c r="N5" s="14">
        <v>14</v>
      </c>
      <c r="O5" s="14">
        <v>15</v>
      </c>
      <c r="P5" s="197">
        <v>16</v>
      </c>
      <c r="Q5" s="1">
        <v>1</v>
      </c>
    </row>
    <row r="6" spans="1:17" ht="49.5" customHeight="1" x14ac:dyDescent="0.2">
      <c r="A6" s="184" t="s">
        <v>798</v>
      </c>
      <c r="B6" s="184"/>
      <c r="C6" s="184"/>
      <c r="D6" s="112">
        <f t="shared" ref="D6:P6" si="0">D7+D236</f>
        <v>19433</v>
      </c>
      <c r="E6" s="112">
        <f t="shared" si="0"/>
        <v>18797.1685</v>
      </c>
      <c r="F6" s="112">
        <f t="shared" si="0"/>
        <v>18819.627324249999</v>
      </c>
      <c r="G6" s="112">
        <f t="shared" si="0"/>
        <v>18887.388230882127</v>
      </c>
      <c r="H6" s="112">
        <f t="shared" si="0"/>
        <v>19079.463454232849</v>
      </c>
      <c r="I6" s="112">
        <f t="shared" si="0"/>
        <v>19317.865724129282</v>
      </c>
      <c r="J6" s="112">
        <f t="shared" si="0"/>
        <v>19309.608285956518</v>
      </c>
      <c r="K6" s="112">
        <f t="shared" si="0"/>
        <v>18719.704921537756</v>
      </c>
      <c r="L6" s="112">
        <f t="shared" si="0"/>
        <v>18770.169970860035</v>
      </c>
      <c r="M6" s="112">
        <f t="shared" si="0"/>
        <v>18828.018354679865</v>
      </c>
      <c r="N6" s="112">
        <f t="shared" si="0"/>
        <v>18838.265598044403</v>
      </c>
      <c r="O6" s="112">
        <f t="shared" si="0"/>
        <v>18903.166184842139</v>
      </c>
      <c r="P6" s="198">
        <f t="shared" si="0"/>
        <v>11266</v>
      </c>
    </row>
    <row r="7" spans="1:17" ht="33" customHeight="1" x14ac:dyDescent="0.2">
      <c r="A7" s="165" t="s">
        <v>797</v>
      </c>
      <c r="B7" s="165"/>
      <c r="C7" s="165"/>
      <c r="D7" s="113">
        <f>D8+D204+D225+D232</f>
        <v>12741</v>
      </c>
      <c r="E7" s="113">
        <f t="shared" ref="E7:P7" si="1">E8+E204+E225+E232+E169</f>
        <v>12475</v>
      </c>
      <c r="F7" s="113">
        <f t="shared" si="1"/>
        <v>12476</v>
      </c>
      <c r="G7" s="113">
        <f t="shared" si="1"/>
        <v>12468</v>
      </c>
      <c r="H7" s="113">
        <f t="shared" si="1"/>
        <v>12471</v>
      </c>
      <c r="I7" s="113">
        <f t="shared" si="1"/>
        <v>12473</v>
      </c>
      <c r="J7" s="113">
        <f t="shared" si="1"/>
        <v>12488</v>
      </c>
      <c r="K7" s="113">
        <f t="shared" si="1"/>
        <v>12292</v>
      </c>
      <c r="L7" s="113">
        <f t="shared" si="1"/>
        <v>12296</v>
      </c>
      <c r="M7" s="113">
        <f t="shared" si="1"/>
        <v>12310</v>
      </c>
      <c r="N7" s="113">
        <f t="shared" si="1"/>
        <v>12273</v>
      </c>
      <c r="O7" s="113">
        <f t="shared" si="1"/>
        <v>12277</v>
      </c>
      <c r="P7" s="199">
        <f t="shared" si="1"/>
        <v>2345</v>
      </c>
    </row>
    <row r="8" spans="1:17" ht="32.25" customHeight="1" x14ac:dyDescent="0.2">
      <c r="A8" s="166" t="s">
        <v>7</v>
      </c>
      <c r="B8" s="166"/>
      <c r="C8" s="166"/>
      <c r="D8" s="114">
        <f>D9+D87+D92+D100+D108+D156+D163+D171+D195</f>
        <v>11594</v>
      </c>
      <c r="E8" s="114">
        <f>E9+E87+E92+E100+E108+E156+E163+E169+E171+E195</f>
        <v>11425</v>
      </c>
      <c r="F8" s="114">
        <f t="shared" ref="F8:P8" si="2">F9+F87+F92+F100+F108+F156+F163+F169+F171+F195</f>
        <v>11399</v>
      </c>
      <c r="G8" s="114">
        <f t="shared" si="2"/>
        <v>11383</v>
      </c>
      <c r="H8" s="114">
        <f t="shared" si="2"/>
        <v>11396</v>
      </c>
      <c r="I8" s="114">
        <f t="shared" si="2"/>
        <v>11391</v>
      </c>
      <c r="J8" s="114">
        <f t="shared" si="2"/>
        <v>11391</v>
      </c>
      <c r="K8" s="114">
        <f t="shared" si="2"/>
        <v>11242</v>
      </c>
      <c r="L8" s="114">
        <f t="shared" si="2"/>
        <v>11239</v>
      </c>
      <c r="M8" s="114">
        <f t="shared" si="2"/>
        <v>11243</v>
      </c>
      <c r="N8" s="114">
        <f t="shared" si="2"/>
        <v>11222</v>
      </c>
      <c r="O8" s="114">
        <f t="shared" si="2"/>
        <v>11233</v>
      </c>
      <c r="P8" s="200">
        <f t="shared" si="2"/>
        <v>1825</v>
      </c>
    </row>
    <row r="9" spans="1:17" ht="18.75" customHeight="1" x14ac:dyDescent="0.2">
      <c r="A9" s="82" t="s">
        <v>20</v>
      </c>
      <c r="B9" s="183" t="s">
        <v>21</v>
      </c>
      <c r="C9" s="183"/>
      <c r="D9" s="115">
        <f>SUM(D10:D86)</f>
        <v>9983</v>
      </c>
      <c r="E9" s="115">
        <f t="shared" ref="E9:P9" si="3">SUM(E10:E86)</f>
        <v>9998</v>
      </c>
      <c r="F9" s="115">
        <f t="shared" si="3"/>
        <v>9998</v>
      </c>
      <c r="G9" s="115">
        <f t="shared" si="3"/>
        <v>9998</v>
      </c>
      <c r="H9" s="115">
        <f t="shared" si="3"/>
        <v>9998</v>
      </c>
      <c r="I9" s="115">
        <f t="shared" si="3"/>
        <v>9998</v>
      </c>
      <c r="J9" s="115">
        <f t="shared" si="3"/>
        <v>9998</v>
      </c>
      <c r="K9" s="115">
        <f t="shared" si="3"/>
        <v>9998</v>
      </c>
      <c r="L9" s="115">
        <f t="shared" si="3"/>
        <v>9998</v>
      </c>
      <c r="M9" s="115">
        <f t="shared" si="3"/>
        <v>9998</v>
      </c>
      <c r="N9" s="115">
        <f t="shared" si="3"/>
        <v>9998</v>
      </c>
      <c r="O9" s="115">
        <f t="shared" si="3"/>
        <v>9998</v>
      </c>
      <c r="P9" s="201">
        <f t="shared" si="3"/>
        <v>215</v>
      </c>
    </row>
    <row r="10" spans="1:17" s="11" customFormat="1" ht="18" customHeight="1" x14ac:dyDescent="0.2">
      <c r="A10" s="185" t="s">
        <v>72</v>
      </c>
      <c r="B10" s="186" t="s">
        <v>73</v>
      </c>
      <c r="C10" s="6" t="s">
        <v>74</v>
      </c>
      <c r="D10" s="78">
        <v>204</v>
      </c>
      <c r="E10" s="75">
        <f>230+4</f>
        <v>234</v>
      </c>
      <c r="F10" s="75">
        <f>230+4</f>
        <v>234</v>
      </c>
      <c r="G10" s="75">
        <f>230+4</f>
        <v>234</v>
      </c>
      <c r="H10" s="75">
        <f t="shared" ref="H10:O10" si="4">230+4</f>
        <v>234</v>
      </c>
      <c r="I10" s="75">
        <f t="shared" si="4"/>
        <v>234</v>
      </c>
      <c r="J10" s="75">
        <f t="shared" si="4"/>
        <v>234</v>
      </c>
      <c r="K10" s="75">
        <f t="shared" si="4"/>
        <v>234</v>
      </c>
      <c r="L10" s="75">
        <f t="shared" si="4"/>
        <v>234</v>
      </c>
      <c r="M10" s="75">
        <f t="shared" si="4"/>
        <v>234</v>
      </c>
      <c r="N10" s="75">
        <f t="shared" si="4"/>
        <v>234</v>
      </c>
      <c r="O10" s="75">
        <f t="shared" si="4"/>
        <v>234</v>
      </c>
      <c r="P10" s="202"/>
    </row>
    <row r="11" spans="1:17" s="11" customFormat="1" ht="33" customHeight="1" x14ac:dyDescent="0.2">
      <c r="A11" s="185"/>
      <c r="B11" s="186"/>
      <c r="C11" s="6" t="s">
        <v>75</v>
      </c>
      <c r="D11" s="78">
        <v>200</v>
      </c>
      <c r="E11" s="75">
        <v>230</v>
      </c>
      <c r="F11" s="75">
        <v>230</v>
      </c>
      <c r="G11" s="75">
        <v>230</v>
      </c>
      <c r="H11" s="75">
        <v>230</v>
      </c>
      <c r="I11" s="75">
        <v>230</v>
      </c>
      <c r="J11" s="75">
        <v>230</v>
      </c>
      <c r="K11" s="75">
        <v>230</v>
      </c>
      <c r="L11" s="75">
        <v>230</v>
      </c>
      <c r="M11" s="75">
        <v>230</v>
      </c>
      <c r="N11" s="75">
        <v>230</v>
      </c>
      <c r="O11" s="75">
        <v>230</v>
      </c>
      <c r="P11" s="202"/>
    </row>
    <row r="12" spans="1:17" s="11" customFormat="1" ht="30" x14ac:dyDescent="0.2">
      <c r="A12" s="169" t="s">
        <v>76</v>
      </c>
      <c r="B12" s="167" t="s">
        <v>77</v>
      </c>
      <c r="C12" s="6" t="s">
        <v>78</v>
      </c>
      <c r="D12" s="78">
        <v>90</v>
      </c>
      <c r="E12" s="75">
        <v>90</v>
      </c>
      <c r="F12" s="75">
        <v>90</v>
      </c>
      <c r="G12" s="75">
        <v>90</v>
      </c>
      <c r="H12" s="75">
        <v>90</v>
      </c>
      <c r="I12" s="75">
        <v>90</v>
      </c>
      <c r="J12" s="75">
        <v>90</v>
      </c>
      <c r="K12" s="75">
        <v>90</v>
      </c>
      <c r="L12" s="75">
        <v>90</v>
      </c>
      <c r="M12" s="75">
        <v>90</v>
      </c>
      <c r="N12" s="75">
        <v>90</v>
      </c>
      <c r="O12" s="75">
        <v>90</v>
      </c>
      <c r="P12" s="202"/>
    </row>
    <row r="13" spans="1:17" s="11" customFormat="1" ht="30.75" customHeight="1" x14ac:dyDescent="0.2">
      <c r="A13" s="169"/>
      <c r="B13" s="167"/>
      <c r="C13" s="35" t="s">
        <v>375</v>
      </c>
      <c r="D13" s="78">
        <v>90</v>
      </c>
      <c r="E13" s="75">
        <v>90</v>
      </c>
      <c r="F13" s="75">
        <v>90</v>
      </c>
      <c r="G13" s="75">
        <v>90</v>
      </c>
      <c r="H13" s="75">
        <v>90</v>
      </c>
      <c r="I13" s="75">
        <v>90</v>
      </c>
      <c r="J13" s="75">
        <v>90</v>
      </c>
      <c r="K13" s="75">
        <v>90</v>
      </c>
      <c r="L13" s="75">
        <v>90</v>
      </c>
      <c r="M13" s="75">
        <v>90</v>
      </c>
      <c r="N13" s="75">
        <v>90</v>
      </c>
      <c r="O13" s="75">
        <v>90</v>
      </c>
      <c r="P13" s="202"/>
    </row>
    <row r="14" spans="1:17" s="11" customFormat="1" ht="51.75" customHeight="1" x14ac:dyDescent="0.2">
      <c r="A14" s="169" t="s">
        <v>79</v>
      </c>
      <c r="B14" s="167" t="s">
        <v>80</v>
      </c>
      <c r="C14" s="35" t="s">
        <v>81</v>
      </c>
      <c r="D14" s="78">
        <v>150</v>
      </c>
      <c r="E14" s="75">
        <v>150</v>
      </c>
      <c r="F14" s="75">
        <v>150</v>
      </c>
      <c r="G14" s="75">
        <v>150</v>
      </c>
      <c r="H14" s="75">
        <v>150</v>
      </c>
      <c r="I14" s="75">
        <v>150</v>
      </c>
      <c r="J14" s="75">
        <v>150</v>
      </c>
      <c r="K14" s="75">
        <v>150</v>
      </c>
      <c r="L14" s="75">
        <v>150</v>
      </c>
      <c r="M14" s="75">
        <v>150</v>
      </c>
      <c r="N14" s="124">
        <v>150</v>
      </c>
      <c r="O14" s="124">
        <v>150</v>
      </c>
      <c r="P14" s="202"/>
    </row>
    <row r="15" spans="1:17" s="11" customFormat="1" ht="31.5" customHeight="1" x14ac:dyDescent="0.2">
      <c r="A15" s="169"/>
      <c r="B15" s="167"/>
      <c r="C15" s="35" t="s">
        <v>82</v>
      </c>
      <c r="D15" s="78">
        <v>150</v>
      </c>
      <c r="E15" s="75">
        <v>150</v>
      </c>
      <c r="F15" s="75">
        <v>150</v>
      </c>
      <c r="G15" s="75">
        <v>150</v>
      </c>
      <c r="H15" s="75">
        <v>150</v>
      </c>
      <c r="I15" s="75">
        <v>150</v>
      </c>
      <c r="J15" s="75">
        <v>150</v>
      </c>
      <c r="K15" s="75">
        <v>150</v>
      </c>
      <c r="L15" s="75">
        <v>150</v>
      </c>
      <c r="M15" s="75">
        <v>150</v>
      </c>
      <c r="N15" s="124">
        <v>150</v>
      </c>
      <c r="O15" s="124">
        <v>150</v>
      </c>
      <c r="P15" s="202"/>
    </row>
    <row r="16" spans="1:17" s="11" customFormat="1" ht="18.75" customHeight="1" x14ac:dyDescent="0.2">
      <c r="A16" s="169" t="s">
        <v>83</v>
      </c>
      <c r="B16" s="167" t="s">
        <v>84</v>
      </c>
      <c r="C16" s="35" t="s">
        <v>85</v>
      </c>
      <c r="D16" s="78">
        <v>164</v>
      </c>
      <c r="E16" s="75">
        <f>150+14</f>
        <v>164</v>
      </c>
      <c r="F16" s="75">
        <f t="shared" ref="F16:O16" si="5">150+14</f>
        <v>164</v>
      </c>
      <c r="G16" s="75">
        <f t="shared" si="5"/>
        <v>164</v>
      </c>
      <c r="H16" s="75">
        <f t="shared" si="5"/>
        <v>164</v>
      </c>
      <c r="I16" s="75">
        <f t="shared" si="5"/>
        <v>164</v>
      </c>
      <c r="J16" s="75">
        <f t="shared" si="5"/>
        <v>164</v>
      </c>
      <c r="K16" s="75">
        <f t="shared" si="5"/>
        <v>164</v>
      </c>
      <c r="L16" s="75">
        <f t="shared" si="5"/>
        <v>164</v>
      </c>
      <c r="M16" s="75">
        <f t="shared" si="5"/>
        <v>164</v>
      </c>
      <c r="N16" s="75">
        <f t="shared" si="5"/>
        <v>164</v>
      </c>
      <c r="O16" s="75">
        <f t="shared" si="5"/>
        <v>164</v>
      </c>
      <c r="P16" s="202"/>
    </row>
    <row r="17" spans="1:16" s="11" customFormat="1" ht="16.5" customHeight="1" x14ac:dyDescent="0.2">
      <c r="A17" s="169"/>
      <c r="B17" s="167"/>
      <c r="C17" s="35" t="s">
        <v>86</v>
      </c>
      <c r="D17" s="78">
        <v>54</v>
      </c>
      <c r="E17" s="75">
        <f>50+4</f>
        <v>54</v>
      </c>
      <c r="F17" s="75">
        <f t="shared" ref="F17:O17" si="6">50+4</f>
        <v>54</v>
      </c>
      <c r="G17" s="75">
        <f t="shared" si="6"/>
        <v>54</v>
      </c>
      <c r="H17" s="75">
        <f t="shared" si="6"/>
        <v>54</v>
      </c>
      <c r="I17" s="75">
        <f t="shared" si="6"/>
        <v>54</v>
      </c>
      <c r="J17" s="75">
        <f t="shared" si="6"/>
        <v>54</v>
      </c>
      <c r="K17" s="75">
        <f t="shared" si="6"/>
        <v>54</v>
      </c>
      <c r="L17" s="75">
        <f t="shared" si="6"/>
        <v>54</v>
      </c>
      <c r="M17" s="75">
        <f t="shared" si="6"/>
        <v>54</v>
      </c>
      <c r="N17" s="75">
        <f t="shared" si="6"/>
        <v>54</v>
      </c>
      <c r="O17" s="75">
        <f t="shared" si="6"/>
        <v>54</v>
      </c>
      <c r="P17" s="202"/>
    </row>
    <row r="18" spans="1:16" s="11" customFormat="1" ht="14.25" customHeight="1" x14ac:dyDescent="0.2">
      <c r="A18" s="169"/>
      <c r="B18" s="167"/>
      <c r="C18" s="35" t="s">
        <v>87</v>
      </c>
      <c r="D18" s="78">
        <v>50</v>
      </c>
      <c r="E18" s="75">
        <v>50</v>
      </c>
      <c r="F18" s="75">
        <v>50</v>
      </c>
      <c r="G18" s="75">
        <v>50</v>
      </c>
      <c r="H18" s="75">
        <v>50</v>
      </c>
      <c r="I18" s="75">
        <v>50</v>
      </c>
      <c r="J18" s="75">
        <v>50</v>
      </c>
      <c r="K18" s="75">
        <v>50</v>
      </c>
      <c r="L18" s="75">
        <v>50</v>
      </c>
      <c r="M18" s="75">
        <v>50</v>
      </c>
      <c r="N18" s="124">
        <v>50</v>
      </c>
      <c r="O18" s="124">
        <v>50</v>
      </c>
      <c r="P18" s="202"/>
    </row>
    <row r="19" spans="1:16" s="11" customFormat="1" ht="18.75" customHeight="1" x14ac:dyDescent="0.2">
      <c r="A19" s="169"/>
      <c r="B19" s="167"/>
      <c r="C19" s="35" t="s">
        <v>88</v>
      </c>
      <c r="D19" s="78">
        <v>50</v>
      </c>
      <c r="E19" s="75">
        <v>50</v>
      </c>
      <c r="F19" s="75">
        <v>50</v>
      </c>
      <c r="G19" s="75">
        <v>50</v>
      </c>
      <c r="H19" s="75">
        <v>50</v>
      </c>
      <c r="I19" s="75">
        <v>50</v>
      </c>
      <c r="J19" s="75">
        <v>50</v>
      </c>
      <c r="K19" s="75">
        <v>50</v>
      </c>
      <c r="L19" s="75">
        <v>50</v>
      </c>
      <c r="M19" s="75">
        <v>50</v>
      </c>
      <c r="N19" s="75">
        <v>50</v>
      </c>
      <c r="O19" s="124">
        <v>50</v>
      </c>
      <c r="P19" s="202"/>
    </row>
    <row r="20" spans="1:16" s="11" customFormat="1" ht="15" customHeight="1" x14ac:dyDescent="0.2">
      <c r="A20" s="169" t="s">
        <v>89</v>
      </c>
      <c r="B20" s="167" t="s">
        <v>90</v>
      </c>
      <c r="C20" s="35" t="s">
        <v>91</v>
      </c>
      <c r="D20" s="90">
        <v>200</v>
      </c>
      <c r="E20" s="127">
        <v>230</v>
      </c>
      <c r="F20" s="127">
        <v>230</v>
      </c>
      <c r="G20" s="127">
        <v>230</v>
      </c>
      <c r="H20" s="127">
        <v>230</v>
      </c>
      <c r="I20" s="127">
        <v>230</v>
      </c>
      <c r="J20" s="127">
        <v>230</v>
      </c>
      <c r="K20" s="127">
        <v>230</v>
      </c>
      <c r="L20" s="127">
        <v>230</v>
      </c>
      <c r="M20" s="127">
        <v>230</v>
      </c>
      <c r="N20" s="130">
        <v>230</v>
      </c>
      <c r="O20" s="130">
        <v>230</v>
      </c>
      <c r="P20" s="202"/>
    </row>
    <row r="21" spans="1:16" s="11" customFormat="1" ht="17.25" customHeight="1" x14ac:dyDescent="0.2">
      <c r="A21" s="169"/>
      <c r="B21" s="167"/>
      <c r="C21" s="35" t="s">
        <v>92</v>
      </c>
      <c r="D21" s="90">
        <v>200</v>
      </c>
      <c r="E21" s="127">
        <v>230</v>
      </c>
      <c r="F21" s="127">
        <v>230</v>
      </c>
      <c r="G21" s="127">
        <v>230</v>
      </c>
      <c r="H21" s="127">
        <v>230</v>
      </c>
      <c r="I21" s="127">
        <v>230</v>
      </c>
      <c r="J21" s="127">
        <v>230</v>
      </c>
      <c r="K21" s="127">
        <v>230</v>
      </c>
      <c r="L21" s="127">
        <v>230</v>
      </c>
      <c r="M21" s="127">
        <v>230</v>
      </c>
      <c r="N21" s="130">
        <v>230</v>
      </c>
      <c r="O21" s="130">
        <v>230</v>
      </c>
      <c r="P21" s="202"/>
    </row>
    <row r="22" spans="1:16" s="11" customFormat="1" ht="30" x14ac:dyDescent="0.2">
      <c r="A22" s="169"/>
      <c r="B22" s="167"/>
      <c r="C22" s="35" t="s">
        <v>93</v>
      </c>
      <c r="D22" s="90">
        <v>200</v>
      </c>
      <c r="E22" s="127">
        <v>230</v>
      </c>
      <c r="F22" s="127">
        <v>230</v>
      </c>
      <c r="G22" s="127">
        <v>230</v>
      </c>
      <c r="H22" s="127">
        <v>230</v>
      </c>
      <c r="I22" s="127">
        <v>230</v>
      </c>
      <c r="J22" s="127">
        <v>230</v>
      </c>
      <c r="K22" s="127">
        <v>230</v>
      </c>
      <c r="L22" s="127">
        <v>230</v>
      </c>
      <c r="M22" s="127">
        <v>230</v>
      </c>
      <c r="N22" s="130">
        <v>230</v>
      </c>
      <c r="O22" s="130">
        <v>230</v>
      </c>
      <c r="P22" s="202"/>
    </row>
    <row r="23" spans="1:16" s="11" customFormat="1" ht="15" x14ac:dyDescent="0.2">
      <c r="A23" s="169"/>
      <c r="B23" s="167"/>
      <c r="C23" s="35" t="s">
        <v>94</v>
      </c>
      <c r="D23" s="90">
        <v>250</v>
      </c>
      <c r="E23" s="130">
        <v>250</v>
      </c>
      <c r="F23" s="130">
        <v>250</v>
      </c>
      <c r="G23" s="130">
        <v>250</v>
      </c>
      <c r="H23" s="130">
        <v>250</v>
      </c>
      <c r="I23" s="130">
        <v>250</v>
      </c>
      <c r="J23" s="130">
        <v>250</v>
      </c>
      <c r="K23" s="130">
        <v>250</v>
      </c>
      <c r="L23" s="130">
        <v>250</v>
      </c>
      <c r="M23" s="130">
        <v>250</v>
      </c>
      <c r="N23" s="127">
        <v>250</v>
      </c>
      <c r="O23" s="130">
        <v>250</v>
      </c>
      <c r="P23" s="202"/>
    </row>
    <row r="24" spans="1:16" s="11" customFormat="1" ht="20.25" customHeight="1" x14ac:dyDescent="0.2">
      <c r="A24" s="169"/>
      <c r="B24" s="167"/>
      <c r="C24" s="35" t="s">
        <v>85</v>
      </c>
      <c r="D24" s="90">
        <v>150</v>
      </c>
      <c r="E24" s="130">
        <v>150</v>
      </c>
      <c r="F24" s="127">
        <v>150</v>
      </c>
      <c r="G24" s="127">
        <v>150</v>
      </c>
      <c r="H24" s="130">
        <v>150</v>
      </c>
      <c r="I24" s="130">
        <v>150</v>
      </c>
      <c r="J24" s="130">
        <v>150</v>
      </c>
      <c r="K24" s="130">
        <v>150</v>
      </c>
      <c r="L24" s="130">
        <v>150</v>
      </c>
      <c r="M24" s="127">
        <v>150</v>
      </c>
      <c r="N24" s="130">
        <v>150</v>
      </c>
      <c r="O24" s="130">
        <v>150</v>
      </c>
      <c r="P24" s="202"/>
    </row>
    <row r="25" spans="1:16" s="11" customFormat="1" ht="34.5" customHeight="1" x14ac:dyDescent="0.2">
      <c r="A25" s="169"/>
      <c r="B25" s="167"/>
      <c r="C25" s="35" t="s">
        <v>95</v>
      </c>
      <c r="D25" s="90">
        <v>150</v>
      </c>
      <c r="E25" s="130">
        <v>150</v>
      </c>
      <c r="F25" s="130">
        <v>150</v>
      </c>
      <c r="G25" s="130">
        <v>150</v>
      </c>
      <c r="H25" s="130">
        <v>150</v>
      </c>
      <c r="I25" s="130">
        <v>150</v>
      </c>
      <c r="J25" s="130">
        <v>150</v>
      </c>
      <c r="K25" s="130">
        <v>150</v>
      </c>
      <c r="L25" s="130">
        <v>150</v>
      </c>
      <c r="M25" s="127">
        <v>150</v>
      </c>
      <c r="N25" s="130">
        <v>150</v>
      </c>
      <c r="O25" s="130">
        <v>150</v>
      </c>
      <c r="P25" s="202"/>
    </row>
    <row r="26" spans="1:16" s="11" customFormat="1" ht="18" customHeight="1" x14ac:dyDescent="0.2">
      <c r="A26" s="169" t="s">
        <v>96</v>
      </c>
      <c r="B26" s="180" t="s">
        <v>97</v>
      </c>
      <c r="C26" s="47" t="s">
        <v>98</v>
      </c>
      <c r="D26" s="90">
        <v>250</v>
      </c>
      <c r="E26" s="127">
        <v>250</v>
      </c>
      <c r="F26" s="127">
        <v>250</v>
      </c>
      <c r="G26" s="127">
        <v>250</v>
      </c>
      <c r="H26" s="127">
        <v>250</v>
      </c>
      <c r="I26" s="127">
        <v>250</v>
      </c>
      <c r="J26" s="127">
        <v>250</v>
      </c>
      <c r="K26" s="127">
        <v>250</v>
      </c>
      <c r="L26" s="127">
        <v>250</v>
      </c>
      <c r="M26" s="127">
        <v>250</v>
      </c>
      <c r="N26" s="127">
        <v>250</v>
      </c>
      <c r="O26" s="127">
        <v>250</v>
      </c>
      <c r="P26" s="202"/>
    </row>
    <row r="27" spans="1:16" s="11" customFormat="1" ht="16.5" customHeight="1" x14ac:dyDescent="0.2">
      <c r="A27" s="169"/>
      <c r="B27" s="180"/>
      <c r="C27" s="35" t="s">
        <v>99</v>
      </c>
      <c r="D27" s="90">
        <v>306</v>
      </c>
      <c r="E27" s="127">
        <v>300</v>
      </c>
      <c r="F27" s="127">
        <v>300</v>
      </c>
      <c r="G27" s="127">
        <v>300</v>
      </c>
      <c r="H27" s="127">
        <v>300</v>
      </c>
      <c r="I27" s="127">
        <v>300</v>
      </c>
      <c r="J27" s="127">
        <v>300</v>
      </c>
      <c r="K27" s="127">
        <v>300</v>
      </c>
      <c r="L27" s="127">
        <v>300</v>
      </c>
      <c r="M27" s="127">
        <v>300</v>
      </c>
      <c r="N27" s="127">
        <v>300</v>
      </c>
      <c r="O27" s="127">
        <v>300</v>
      </c>
      <c r="P27" s="202"/>
    </row>
    <row r="28" spans="1:16" s="11" customFormat="1" ht="16.5" customHeight="1" x14ac:dyDescent="0.2">
      <c r="A28" s="169"/>
      <c r="B28" s="180"/>
      <c r="C28" s="51" t="s">
        <v>667</v>
      </c>
      <c r="D28" s="90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202"/>
    </row>
    <row r="29" spans="1:16" s="11" customFormat="1" ht="43.5" customHeight="1" x14ac:dyDescent="0.2">
      <c r="A29" s="169"/>
      <c r="B29" s="180"/>
      <c r="C29" s="35" t="s">
        <v>100</v>
      </c>
      <c r="D29" s="90">
        <v>200</v>
      </c>
      <c r="E29" s="127">
        <f>230+6</f>
        <v>236</v>
      </c>
      <c r="F29" s="127">
        <f t="shared" ref="F29:O29" si="7">230+6</f>
        <v>236</v>
      </c>
      <c r="G29" s="127">
        <f t="shared" si="7"/>
        <v>236</v>
      </c>
      <c r="H29" s="127">
        <f t="shared" si="7"/>
        <v>236</v>
      </c>
      <c r="I29" s="127">
        <f t="shared" si="7"/>
        <v>236</v>
      </c>
      <c r="J29" s="127">
        <f t="shared" si="7"/>
        <v>236</v>
      </c>
      <c r="K29" s="127">
        <f t="shared" si="7"/>
        <v>236</v>
      </c>
      <c r="L29" s="127">
        <f t="shared" si="7"/>
        <v>236</v>
      </c>
      <c r="M29" s="127">
        <f t="shared" si="7"/>
        <v>236</v>
      </c>
      <c r="N29" s="127">
        <f t="shared" si="7"/>
        <v>236</v>
      </c>
      <c r="O29" s="127">
        <f t="shared" si="7"/>
        <v>236</v>
      </c>
      <c r="P29" s="202"/>
    </row>
    <row r="30" spans="1:16" s="11" customFormat="1" ht="29.25" customHeight="1" x14ac:dyDescent="0.2">
      <c r="A30" s="169"/>
      <c r="B30" s="180"/>
      <c r="C30" s="35" t="s">
        <v>101</v>
      </c>
      <c r="D30" s="90">
        <v>150</v>
      </c>
      <c r="E30" s="127">
        <v>170</v>
      </c>
      <c r="F30" s="127">
        <v>170</v>
      </c>
      <c r="G30" s="127">
        <v>170</v>
      </c>
      <c r="H30" s="127">
        <v>170</v>
      </c>
      <c r="I30" s="127">
        <v>170</v>
      </c>
      <c r="J30" s="127">
        <v>170</v>
      </c>
      <c r="K30" s="127">
        <v>170</v>
      </c>
      <c r="L30" s="127">
        <v>170</v>
      </c>
      <c r="M30" s="127">
        <v>170</v>
      </c>
      <c r="N30" s="127">
        <v>170</v>
      </c>
      <c r="O30" s="127">
        <v>170</v>
      </c>
      <c r="P30" s="202"/>
    </row>
    <row r="31" spans="1:16" s="11" customFormat="1" ht="15" x14ac:dyDescent="0.2">
      <c r="A31" s="169"/>
      <c r="B31" s="180"/>
      <c r="C31" s="35" t="s">
        <v>102</v>
      </c>
      <c r="D31" s="90">
        <v>20</v>
      </c>
      <c r="E31" s="127">
        <v>20</v>
      </c>
      <c r="F31" s="127">
        <v>20</v>
      </c>
      <c r="G31" s="127">
        <v>20</v>
      </c>
      <c r="H31" s="127">
        <v>20</v>
      </c>
      <c r="I31" s="127">
        <v>20</v>
      </c>
      <c r="J31" s="127">
        <v>20</v>
      </c>
      <c r="K31" s="127">
        <v>20</v>
      </c>
      <c r="L31" s="127">
        <v>20</v>
      </c>
      <c r="M31" s="127">
        <v>20</v>
      </c>
      <c r="N31" s="127">
        <v>20</v>
      </c>
      <c r="O31" s="127">
        <v>20</v>
      </c>
      <c r="P31" s="202"/>
    </row>
    <row r="32" spans="1:16" s="11" customFormat="1" ht="16.5" customHeight="1" x14ac:dyDescent="0.2">
      <c r="A32" s="169"/>
      <c r="B32" s="180"/>
      <c r="C32" s="35" t="s">
        <v>103</v>
      </c>
      <c r="D32" s="90">
        <v>150</v>
      </c>
      <c r="E32" s="127">
        <v>170</v>
      </c>
      <c r="F32" s="127">
        <v>170</v>
      </c>
      <c r="G32" s="127">
        <v>170</v>
      </c>
      <c r="H32" s="127">
        <v>170</v>
      </c>
      <c r="I32" s="127">
        <v>170</v>
      </c>
      <c r="J32" s="127">
        <v>170</v>
      </c>
      <c r="K32" s="127">
        <v>170</v>
      </c>
      <c r="L32" s="127">
        <v>170</v>
      </c>
      <c r="M32" s="127">
        <v>170</v>
      </c>
      <c r="N32" s="127">
        <v>170</v>
      </c>
      <c r="O32" s="127">
        <v>170</v>
      </c>
      <c r="P32" s="202"/>
    </row>
    <row r="33" spans="1:16" s="11" customFormat="1" ht="32.25" customHeight="1" x14ac:dyDescent="0.2">
      <c r="A33" s="169" t="s">
        <v>104</v>
      </c>
      <c r="B33" s="167" t="s">
        <v>105</v>
      </c>
      <c r="C33" s="35" t="s">
        <v>95</v>
      </c>
      <c r="D33" s="78">
        <v>150</v>
      </c>
      <c r="E33" s="75">
        <v>150</v>
      </c>
      <c r="F33" s="75">
        <v>150</v>
      </c>
      <c r="G33" s="75">
        <v>150</v>
      </c>
      <c r="H33" s="75">
        <v>150</v>
      </c>
      <c r="I33" s="75">
        <v>150</v>
      </c>
      <c r="J33" s="75">
        <v>150</v>
      </c>
      <c r="K33" s="75">
        <v>150</v>
      </c>
      <c r="L33" s="75">
        <v>150</v>
      </c>
      <c r="M33" s="75">
        <v>150</v>
      </c>
      <c r="N33" s="75">
        <v>150</v>
      </c>
      <c r="O33" s="75">
        <v>150</v>
      </c>
      <c r="P33" s="202"/>
    </row>
    <row r="34" spans="1:16" s="11" customFormat="1" ht="18.75" customHeight="1" x14ac:dyDescent="0.2">
      <c r="A34" s="169"/>
      <c r="B34" s="167"/>
      <c r="C34" s="35" t="s">
        <v>91</v>
      </c>
      <c r="D34" s="78">
        <v>210</v>
      </c>
      <c r="E34" s="75">
        <f>200+10</f>
        <v>210</v>
      </c>
      <c r="F34" s="75">
        <f t="shared" ref="F34:O34" si="8">200+10</f>
        <v>210</v>
      </c>
      <c r="G34" s="75">
        <f t="shared" si="8"/>
        <v>210</v>
      </c>
      <c r="H34" s="75">
        <f t="shared" si="8"/>
        <v>210</v>
      </c>
      <c r="I34" s="75">
        <f t="shared" si="8"/>
        <v>210</v>
      </c>
      <c r="J34" s="75">
        <f t="shared" si="8"/>
        <v>210</v>
      </c>
      <c r="K34" s="75">
        <f t="shared" si="8"/>
        <v>210</v>
      </c>
      <c r="L34" s="75">
        <f t="shared" si="8"/>
        <v>210</v>
      </c>
      <c r="M34" s="75">
        <f t="shared" si="8"/>
        <v>210</v>
      </c>
      <c r="N34" s="75">
        <f t="shared" si="8"/>
        <v>210</v>
      </c>
      <c r="O34" s="75">
        <f t="shared" si="8"/>
        <v>210</v>
      </c>
      <c r="P34" s="202"/>
    </row>
    <row r="35" spans="1:16" s="11" customFormat="1" ht="19.5" customHeight="1" x14ac:dyDescent="0.2">
      <c r="A35" s="169"/>
      <c r="B35" s="167"/>
      <c r="C35" s="35" t="s">
        <v>92</v>
      </c>
      <c r="D35" s="78">
        <v>200</v>
      </c>
      <c r="E35" s="75">
        <v>200</v>
      </c>
      <c r="F35" s="75">
        <v>200</v>
      </c>
      <c r="G35" s="75">
        <v>200</v>
      </c>
      <c r="H35" s="75">
        <v>200</v>
      </c>
      <c r="I35" s="75">
        <v>200</v>
      </c>
      <c r="J35" s="75">
        <v>200</v>
      </c>
      <c r="K35" s="75">
        <v>200</v>
      </c>
      <c r="L35" s="75">
        <v>200</v>
      </c>
      <c r="M35" s="75">
        <v>200</v>
      </c>
      <c r="N35" s="124">
        <v>200</v>
      </c>
      <c r="O35" s="124">
        <v>200</v>
      </c>
      <c r="P35" s="202"/>
    </row>
    <row r="36" spans="1:16" s="11" customFormat="1" ht="18.75" customHeight="1" x14ac:dyDescent="0.2">
      <c r="A36" s="169"/>
      <c r="B36" s="167"/>
      <c r="C36" s="35" t="s">
        <v>106</v>
      </c>
      <c r="D36" s="78">
        <v>200</v>
      </c>
      <c r="E36" s="75">
        <v>200</v>
      </c>
      <c r="F36" s="75">
        <v>200</v>
      </c>
      <c r="G36" s="75">
        <v>200</v>
      </c>
      <c r="H36" s="75">
        <v>200</v>
      </c>
      <c r="I36" s="75">
        <v>200</v>
      </c>
      <c r="J36" s="75">
        <v>200</v>
      </c>
      <c r="K36" s="75">
        <v>200</v>
      </c>
      <c r="L36" s="124">
        <v>200</v>
      </c>
      <c r="M36" s="124">
        <v>200</v>
      </c>
      <c r="N36" s="124">
        <v>200</v>
      </c>
      <c r="O36" s="124">
        <v>200</v>
      </c>
      <c r="P36" s="202"/>
    </row>
    <row r="37" spans="1:16" s="11" customFormat="1" ht="30" x14ac:dyDescent="0.2">
      <c r="A37" s="169"/>
      <c r="B37" s="167"/>
      <c r="C37" s="35" t="s">
        <v>93</v>
      </c>
      <c r="D37" s="78">
        <v>150</v>
      </c>
      <c r="E37" s="75">
        <v>150</v>
      </c>
      <c r="F37" s="75">
        <v>150</v>
      </c>
      <c r="G37" s="75">
        <v>150</v>
      </c>
      <c r="H37" s="75">
        <v>150</v>
      </c>
      <c r="I37" s="75">
        <v>150</v>
      </c>
      <c r="J37" s="75">
        <v>150</v>
      </c>
      <c r="K37" s="75">
        <v>150</v>
      </c>
      <c r="L37" s="75">
        <v>150</v>
      </c>
      <c r="M37" s="75">
        <v>150</v>
      </c>
      <c r="N37" s="75">
        <v>150</v>
      </c>
      <c r="O37" s="75">
        <v>150</v>
      </c>
      <c r="P37" s="202"/>
    </row>
    <row r="38" spans="1:16" s="11" customFormat="1" ht="16.5" customHeight="1" x14ac:dyDescent="0.2">
      <c r="A38" s="169"/>
      <c r="B38" s="167"/>
      <c r="C38" s="35" t="s">
        <v>94</v>
      </c>
      <c r="D38" s="78">
        <v>250</v>
      </c>
      <c r="E38" s="75">
        <v>250</v>
      </c>
      <c r="F38" s="75">
        <v>250</v>
      </c>
      <c r="G38" s="75">
        <v>250</v>
      </c>
      <c r="H38" s="75">
        <v>250</v>
      </c>
      <c r="I38" s="75">
        <v>250</v>
      </c>
      <c r="J38" s="75">
        <v>250</v>
      </c>
      <c r="K38" s="75">
        <v>250</v>
      </c>
      <c r="L38" s="75">
        <v>250</v>
      </c>
      <c r="M38" s="124">
        <v>250</v>
      </c>
      <c r="N38" s="124">
        <v>250</v>
      </c>
      <c r="O38" s="124">
        <v>250</v>
      </c>
      <c r="P38" s="202"/>
    </row>
    <row r="39" spans="1:16" s="11" customFormat="1" ht="16.5" customHeight="1" x14ac:dyDescent="0.2">
      <c r="A39" s="169" t="s">
        <v>107</v>
      </c>
      <c r="B39" s="167" t="s">
        <v>108</v>
      </c>
      <c r="C39" s="35" t="s">
        <v>109</v>
      </c>
      <c r="D39" s="78">
        <v>200</v>
      </c>
      <c r="E39" s="75">
        <v>200</v>
      </c>
      <c r="F39" s="75">
        <v>200</v>
      </c>
      <c r="G39" s="75">
        <v>200</v>
      </c>
      <c r="H39" s="75">
        <v>200</v>
      </c>
      <c r="I39" s="75">
        <v>200</v>
      </c>
      <c r="J39" s="75">
        <v>200</v>
      </c>
      <c r="K39" s="75">
        <v>200</v>
      </c>
      <c r="L39" s="75">
        <v>200</v>
      </c>
      <c r="M39" s="75">
        <v>200</v>
      </c>
      <c r="N39" s="124">
        <v>200</v>
      </c>
      <c r="O39" s="124">
        <v>200</v>
      </c>
      <c r="P39" s="202"/>
    </row>
    <row r="40" spans="1:16" s="11" customFormat="1" ht="36" customHeight="1" x14ac:dyDescent="0.2">
      <c r="A40" s="169"/>
      <c r="B40" s="167"/>
      <c r="C40" s="35" t="s">
        <v>110</v>
      </c>
      <c r="D40" s="78">
        <v>200</v>
      </c>
      <c r="E40" s="75">
        <v>200</v>
      </c>
      <c r="F40" s="75">
        <v>200</v>
      </c>
      <c r="G40" s="75">
        <v>200</v>
      </c>
      <c r="H40" s="75">
        <v>200</v>
      </c>
      <c r="I40" s="75">
        <v>200</v>
      </c>
      <c r="J40" s="75">
        <v>200</v>
      </c>
      <c r="K40" s="75">
        <v>200</v>
      </c>
      <c r="L40" s="75">
        <v>200</v>
      </c>
      <c r="M40" s="75">
        <v>200</v>
      </c>
      <c r="N40" s="75">
        <v>200</v>
      </c>
      <c r="O40" s="75">
        <v>200</v>
      </c>
      <c r="P40" s="202"/>
    </row>
    <row r="41" spans="1:16" s="11" customFormat="1" ht="19.5" customHeight="1" x14ac:dyDescent="0.2">
      <c r="A41" s="169"/>
      <c r="B41" s="167"/>
      <c r="C41" s="35" t="s">
        <v>111</v>
      </c>
      <c r="D41" s="78">
        <v>150</v>
      </c>
      <c r="E41" s="75">
        <v>150</v>
      </c>
      <c r="F41" s="75">
        <v>150</v>
      </c>
      <c r="G41" s="75">
        <v>150</v>
      </c>
      <c r="H41" s="75">
        <v>150</v>
      </c>
      <c r="I41" s="75">
        <v>150</v>
      </c>
      <c r="J41" s="75">
        <v>150</v>
      </c>
      <c r="K41" s="75">
        <v>150</v>
      </c>
      <c r="L41" s="75">
        <v>150</v>
      </c>
      <c r="M41" s="75">
        <v>150</v>
      </c>
      <c r="N41" s="75">
        <v>150</v>
      </c>
      <c r="O41" s="75">
        <v>150</v>
      </c>
      <c r="P41" s="203"/>
    </row>
    <row r="42" spans="1:16" s="11" customFormat="1" ht="18" customHeight="1" x14ac:dyDescent="0.2">
      <c r="A42" s="169"/>
      <c r="B42" s="167"/>
      <c r="C42" s="35" t="s">
        <v>112</v>
      </c>
      <c r="D42" s="77">
        <v>200</v>
      </c>
      <c r="E42" s="129">
        <v>230</v>
      </c>
      <c r="F42" s="129">
        <v>230</v>
      </c>
      <c r="G42" s="129">
        <v>230</v>
      </c>
      <c r="H42" s="129">
        <v>230</v>
      </c>
      <c r="I42" s="129">
        <v>230</v>
      </c>
      <c r="J42" s="129">
        <v>230</v>
      </c>
      <c r="K42" s="129">
        <v>230</v>
      </c>
      <c r="L42" s="129">
        <v>230</v>
      </c>
      <c r="M42" s="129">
        <v>230</v>
      </c>
      <c r="N42" s="132">
        <v>230</v>
      </c>
      <c r="O42" s="132">
        <v>230</v>
      </c>
      <c r="P42" s="202"/>
    </row>
    <row r="43" spans="1:16" s="11" customFormat="1" ht="16.5" customHeight="1" x14ac:dyDescent="0.2">
      <c r="A43" s="169" t="s">
        <v>113</v>
      </c>
      <c r="B43" s="167" t="s">
        <v>679</v>
      </c>
      <c r="C43" s="35" t="s">
        <v>114</v>
      </c>
      <c r="D43" s="78">
        <v>300</v>
      </c>
      <c r="E43" s="75">
        <v>200</v>
      </c>
      <c r="F43" s="75">
        <v>200</v>
      </c>
      <c r="G43" s="75">
        <v>200</v>
      </c>
      <c r="H43" s="75">
        <v>200</v>
      </c>
      <c r="I43" s="75">
        <v>200</v>
      </c>
      <c r="J43" s="75">
        <v>200</v>
      </c>
      <c r="K43" s="75">
        <v>200</v>
      </c>
      <c r="L43" s="75">
        <v>200</v>
      </c>
      <c r="M43" s="75">
        <v>200</v>
      </c>
      <c r="N43" s="75">
        <v>200</v>
      </c>
      <c r="O43" s="75">
        <v>200</v>
      </c>
      <c r="P43" s="202"/>
    </row>
    <row r="44" spans="1:16" s="11" customFormat="1" ht="15.75" customHeight="1" x14ac:dyDescent="0.2">
      <c r="A44" s="169"/>
      <c r="B44" s="167"/>
      <c r="C44" s="35" t="s">
        <v>115</v>
      </c>
      <c r="D44" s="78">
        <v>300</v>
      </c>
      <c r="E44" s="75">
        <v>200</v>
      </c>
      <c r="F44" s="75">
        <v>200</v>
      </c>
      <c r="G44" s="75">
        <v>200</v>
      </c>
      <c r="H44" s="75">
        <v>200</v>
      </c>
      <c r="I44" s="75">
        <v>200</v>
      </c>
      <c r="J44" s="75">
        <v>200</v>
      </c>
      <c r="K44" s="75">
        <v>200</v>
      </c>
      <c r="L44" s="75">
        <v>200</v>
      </c>
      <c r="M44" s="75">
        <v>200</v>
      </c>
      <c r="N44" s="75">
        <v>200</v>
      </c>
      <c r="O44" s="75">
        <v>200</v>
      </c>
      <c r="P44" s="202"/>
    </row>
    <row r="45" spans="1:16" s="11" customFormat="1" ht="16.5" customHeight="1" x14ac:dyDescent="0.2">
      <c r="A45" s="169"/>
      <c r="B45" s="167"/>
      <c r="C45" s="35" t="s">
        <v>86</v>
      </c>
      <c r="D45" s="78">
        <v>50</v>
      </c>
      <c r="E45" s="75">
        <v>50</v>
      </c>
      <c r="F45" s="75">
        <v>50</v>
      </c>
      <c r="G45" s="124">
        <v>50</v>
      </c>
      <c r="H45" s="75">
        <v>50</v>
      </c>
      <c r="I45" s="75">
        <v>50</v>
      </c>
      <c r="J45" s="75">
        <v>50</v>
      </c>
      <c r="K45" s="75">
        <v>50</v>
      </c>
      <c r="L45" s="75">
        <v>50</v>
      </c>
      <c r="M45" s="75">
        <v>50</v>
      </c>
      <c r="N45" s="124">
        <v>50</v>
      </c>
      <c r="O45" s="124">
        <v>50</v>
      </c>
      <c r="P45" s="202"/>
    </row>
    <row r="46" spans="1:16" s="11" customFormat="1" ht="44.25" customHeight="1" x14ac:dyDescent="0.2">
      <c r="A46" s="169"/>
      <c r="B46" s="167"/>
      <c r="C46" s="35" t="s">
        <v>116</v>
      </c>
      <c r="D46" s="78">
        <v>100</v>
      </c>
      <c r="E46" s="75">
        <v>100</v>
      </c>
      <c r="F46" s="75">
        <v>100</v>
      </c>
      <c r="G46" s="75">
        <v>100</v>
      </c>
      <c r="H46" s="75">
        <v>100</v>
      </c>
      <c r="I46" s="75">
        <v>100</v>
      </c>
      <c r="J46" s="75">
        <v>100</v>
      </c>
      <c r="K46" s="75">
        <v>100</v>
      </c>
      <c r="L46" s="75">
        <v>100</v>
      </c>
      <c r="M46" s="75">
        <v>100</v>
      </c>
      <c r="N46" s="124">
        <v>100</v>
      </c>
      <c r="O46" s="124">
        <v>100</v>
      </c>
      <c r="P46" s="202"/>
    </row>
    <row r="47" spans="1:16" s="11" customFormat="1" ht="49.5" customHeight="1" x14ac:dyDescent="0.2">
      <c r="A47" s="53" t="s">
        <v>678</v>
      </c>
      <c r="B47" s="52" t="s">
        <v>677</v>
      </c>
      <c r="C47" s="52" t="s">
        <v>676</v>
      </c>
      <c r="D47" s="91"/>
      <c r="E47" s="91"/>
      <c r="F47" s="91"/>
      <c r="G47" s="133"/>
      <c r="H47" s="133"/>
      <c r="I47" s="133"/>
      <c r="J47" s="133"/>
      <c r="K47" s="133"/>
      <c r="L47" s="133"/>
      <c r="M47" s="133"/>
      <c r="N47" s="133"/>
      <c r="O47" s="134"/>
      <c r="P47" s="134"/>
    </row>
    <row r="48" spans="1:16" s="11" customFormat="1" ht="32.25" customHeight="1" x14ac:dyDescent="0.2">
      <c r="A48" s="169" t="s">
        <v>117</v>
      </c>
      <c r="B48" s="186" t="s">
        <v>118</v>
      </c>
      <c r="C48" s="6" t="s">
        <v>119</v>
      </c>
      <c r="D48" s="77">
        <v>100</v>
      </c>
      <c r="E48" s="129">
        <v>100</v>
      </c>
      <c r="F48" s="75">
        <v>100</v>
      </c>
      <c r="G48" s="129">
        <v>100</v>
      </c>
      <c r="H48" s="129">
        <v>100</v>
      </c>
      <c r="I48" s="129">
        <v>100</v>
      </c>
      <c r="J48" s="129">
        <v>100</v>
      </c>
      <c r="K48" s="129">
        <v>100</v>
      </c>
      <c r="L48" s="129">
        <v>100</v>
      </c>
      <c r="M48" s="129">
        <v>100</v>
      </c>
      <c r="N48" s="75">
        <v>100</v>
      </c>
      <c r="O48" s="75">
        <v>100</v>
      </c>
      <c r="P48" s="202"/>
    </row>
    <row r="49" spans="1:16" s="11" customFormat="1" ht="49.5" customHeight="1" x14ac:dyDescent="0.2">
      <c r="A49" s="169"/>
      <c r="B49" s="186"/>
      <c r="C49" s="6" t="s">
        <v>120</v>
      </c>
      <c r="D49" s="77">
        <v>100</v>
      </c>
      <c r="E49" s="129">
        <v>100</v>
      </c>
      <c r="F49" s="129">
        <v>100</v>
      </c>
      <c r="G49" s="129">
        <v>100</v>
      </c>
      <c r="H49" s="129">
        <v>100</v>
      </c>
      <c r="I49" s="129">
        <v>100</v>
      </c>
      <c r="J49" s="129">
        <v>100</v>
      </c>
      <c r="K49" s="129">
        <v>100</v>
      </c>
      <c r="L49" s="129">
        <v>100</v>
      </c>
      <c r="M49" s="129">
        <v>100</v>
      </c>
      <c r="N49" s="132">
        <v>100</v>
      </c>
      <c r="O49" s="132">
        <v>100</v>
      </c>
      <c r="P49" s="202"/>
    </row>
    <row r="50" spans="1:16" s="11" customFormat="1" ht="50.25" customHeight="1" x14ac:dyDescent="0.2">
      <c r="A50" s="169"/>
      <c r="B50" s="186"/>
      <c r="C50" s="6" t="s">
        <v>121</v>
      </c>
      <c r="D50" s="77">
        <v>104</v>
      </c>
      <c r="E50" s="129">
        <f>100+4</f>
        <v>104</v>
      </c>
      <c r="F50" s="129">
        <f t="shared" ref="F50:O50" si="9">100+4</f>
        <v>104</v>
      </c>
      <c r="G50" s="129">
        <f t="shared" si="9"/>
        <v>104</v>
      </c>
      <c r="H50" s="129">
        <f t="shared" si="9"/>
        <v>104</v>
      </c>
      <c r="I50" s="129">
        <f t="shared" si="9"/>
        <v>104</v>
      </c>
      <c r="J50" s="129">
        <f t="shared" si="9"/>
        <v>104</v>
      </c>
      <c r="K50" s="129">
        <f t="shared" si="9"/>
        <v>104</v>
      </c>
      <c r="L50" s="129">
        <f t="shared" si="9"/>
        <v>104</v>
      </c>
      <c r="M50" s="129">
        <f t="shared" si="9"/>
        <v>104</v>
      </c>
      <c r="N50" s="129">
        <f t="shared" si="9"/>
        <v>104</v>
      </c>
      <c r="O50" s="129">
        <f t="shared" si="9"/>
        <v>104</v>
      </c>
      <c r="P50" s="202"/>
    </row>
    <row r="51" spans="1:16" s="11" customFormat="1" ht="33" customHeight="1" x14ac:dyDescent="0.2">
      <c r="A51" s="169"/>
      <c r="B51" s="186"/>
      <c r="C51" s="6" t="s">
        <v>122</v>
      </c>
      <c r="D51" s="78">
        <v>100</v>
      </c>
      <c r="E51" s="129">
        <v>100</v>
      </c>
      <c r="F51" s="129">
        <v>100</v>
      </c>
      <c r="G51" s="129">
        <v>100</v>
      </c>
      <c r="H51" s="129">
        <v>100</v>
      </c>
      <c r="I51" s="129">
        <v>100</v>
      </c>
      <c r="J51" s="129">
        <v>100</v>
      </c>
      <c r="K51" s="129">
        <v>100</v>
      </c>
      <c r="L51" s="129">
        <v>100</v>
      </c>
      <c r="M51" s="129">
        <v>100</v>
      </c>
      <c r="N51" s="132">
        <v>100</v>
      </c>
      <c r="O51" s="132">
        <v>100</v>
      </c>
      <c r="P51" s="202"/>
    </row>
    <row r="52" spans="1:16" s="11" customFormat="1" ht="49.5" customHeight="1" x14ac:dyDescent="0.2">
      <c r="A52" s="169" t="s">
        <v>123</v>
      </c>
      <c r="B52" s="167" t="s">
        <v>124</v>
      </c>
      <c r="C52" s="6" t="s">
        <v>125</v>
      </c>
      <c r="D52" s="77">
        <v>150</v>
      </c>
      <c r="E52" s="129">
        <v>170</v>
      </c>
      <c r="F52" s="75">
        <v>170</v>
      </c>
      <c r="G52" s="75">
        <v>170</v>
      </c>
      <c r="H52" s="75">
        <v>170</v>
      </c>
      <c r="I52" s="75">
        <v>170</v>
      </c>
      <c r="J52" s="75">
        <v>170</v>
      </c>
      <c r="K52" s="75">
        <v>170</v>
      </c>
      <c r="L52" s="75">
        <v>170</v>
      </c>
      <c r="M52" s="75">
        <v>170</v>
      </c>
      <c r="N52" s="124">
        <v>170</v>
      </c>
      <c r="O52" s="124">
        <v>170</v>
      </c>
      <c r="P52" s="202"/>
    </row>
    <row r="53" spans="1:16" s="11" customFormat="1" ht="18.75" customHeight="1" x14ac:dyDescent="0.2">
      <c r="A53" s="169"/>
      <c r="B53" s="167"/>
      <c r="C53" s="6" t="s">
        <v>115</v>
      </c>
      <c r="D53" s="78">
        <v>150</v>
      </c>
      <c r="E53" s="129">
        <v>170</v>
      </c>
      <c r="F53" s="129">
        <v>170</v>
      </c>
      <c r="G53" s="129">
        <v>170</v>
      </c>
      <c r="H53" s="129">
        <v>170</v>
      </c>
      <c r="I53" s="129">
        <v>170</v>
      </c>
      <c r="J53" s="75">
        <v>170</v>
      </c>
      <c r="K53" s="129">
        <v>170</v>
      </c>
      <c r="L53" s="129">
        <v>170</v>
      </c>
      <c r="M53" s="75">
        <v>170</v>
      </c>
      <c r="N53" s="124">
        <v>170</v>
      </c>
      <c r="O53" s="132">
        <v>170</v>
      </c>
      <c r="P53" s="202"/>
    </row>
    <row r="54" spans="1:16" s="11" customFormat="1" ht="54.75" customHeight="1" x14ac:dyDescent="0.2">
      <c r="A54" s="169"/>
      <c r="B54" s="167"/>
      <c r="C54" s="35" t="s">
        <v>126</v>
      </c>
      <c r="D54" s="78">
        <v>100</v>
      </c>
      <c r="E54" s="75">
        <v>130</v>
      </c>
      <c r="F54" s="75">
        <v>130</v>
      </c>
      <c r="G54" s="75">
        <v>130</v>
      </c>
      <c r="H54" s="75">
        <v>130</v>
      </c>
      <c r="I54" s="75">
        <v>130</v>
      </c>
      <c r="J54" s="75">
        <v>130</v>
      </c>
      <c r="K54" s="129">
        <v>130</v>
      </c>
      <c r="L54" s="129">
        <v>130</v>
      </c>
      <c r="M54" s="75">
        <v>130</v>
      </c>
      <c r="N54" s="124">
        <v>130</v>
      </c>
      <c r="O54" s="132">
        <v>130</v>
      </c>
      <c r="P54" s="203"/>
    </row>
    <row r="55" spans="1:16" s="11" customFormat="1" ht="50.25" customHeight="1" x14ac:dyDescent="0.2">
      <c r="A55" s="169" t="s">
        <v>127</v>
      </c>
      <c r="B55" s="167" t="s">
        <v>128</v>
      </c>
      <c r="C55" s="6" t="s">
        <v>129</v>
      </c>
      <c r="D55" s="78">
        <v>100</v>
      </c>
      <c r="E55" s="75">
        <v>100</v>
      </c>
      <c r="F55" s="75">
        <v>100</v>
      </c>
      <c r="G55" s="75">
        <v>100</v>
      </c>
      <c r="H55" s="75">
        <v>100</v>
      </c>
      <c r="I55" s="75">
        <v>100</v>
      </c>
      <c r="J55" s="75">
        <v>100</v>
      </c>
      <c r="K55" s="75">
        <v>100</v>
      </c>
      <c r="L55" s="75">
        <v>100</v>
      </c>
      <c r="M55" s="75">
        <v>100</v>
      </c>
      <c r="N55" s="124">
        <v>100</v>
      </c>
      <c r="O55" s="124">
        <v>100</v>
      </c>
      <c r="P55" s="202"/>
    </row>
    <row r="56" spans="1:16" s="11" customFormat="1" ht="82.5" customHeight="1" x14ac:dyDescent="0.2">
      <c r="A56" s="169"/>
      <c r="B56" s="167"/>
      <c r="C56" s="6" t="s">
        <v>130</v>
      </c>
      <c r="D56" s="78">
        <v>100</v>
      </c>
      <c r="E56" s="75">
        <v>100</v>
      </c>
      <c r="F56" s="75">
        <v>100</v>
      </c>
      <c r="G56" s="75">
        <v>100</v>
      </c>
      <c r="H56" s="75">
        <v>100</v>
      </c>
      <c r="I56" s="75">
        <v>100</v>
      </c>
      <c r="J56" s="75">
        <v>100</v>
      </c>
      <c r="K56" s="75">
        <v>100</v>
      </c>
      <c r="L56" s="75">
        <v>100</v>
      </c>
      <c r="M56" s="75">
        <v>100</v>
      </c>
      <c r="N56" s="124">
        <v>100</v>
      </c>
      <c r="O56" s="124">
        <v>100</v>
      </c>
      <c r="P56" s="202"/>
    </row>
    <row r="57" spans="1:16" s="11" customFormat="1" ht="60" customHeight="1" x14ac:dyDescent="0.2">
      <c r="A57" s="169"/>
      <c r="B57" s="167"/>
      <c r="C57" s="6" t="s">
        <v>131</v>
      </c>
      <c r="D57" s="78">
        <v>100</v>
      </c>
      <c r="E57" s="75">
        <v>100</v>
      </c>
      <c r="F57" s="75">
        <v>100</v>
      </c>
      <c r="G57" s="75">
        <v>100</v>
      </c>
      <c r="H57" s="75">
        <v>100</v>
      </c>
      <c r="I57" s="75">
        <v>100</v>
      </c>
      <c r="J57" s="75">
        <v>100</v>
      </c>
      <c r="K57" s="75">
        <v>100</v>
      </c>
      <c r="L57" s="75">
        <v>100</v>
      </c>
      <c r="M57" s="75">
        <v>100</v>
      </c>
      <c r="N57" s="124">
        <v>100</v>
      </c>
      <c r="O57" s="124">
        <v>100</v>
      </c>
      <c r="P57" s="202"/>
    </row>
    <row r="58" spans="1:16" s="30" customFormat="1" ht="32.25" customHeight="1" x14ac:dyDescent="0.2">
      <c r="A58" s="44" t="s">
        <v>132</v>
      </c>
      <c r="B58" s="5" t="s">
        <v>133</v>
      </c>
      <c r="C58" s="5" t="s">
        <v>133</v>
      </c>
      <c r="D58" s="96">
        <v>152</v>
      </c>
      <c r="E58" s="122">
        <v>100</v>
      </c>
      <c r="F58" s="122">
        <v>100</v>
      </c>
      <c r="G58" s="122">
        <v>100</v>
      </c>
      <c r="H58" s="122">
        <v>100</v>
      </c>
      <c r="I58" s="122">
        <v>100</v>
      </c>
      <c r="J58" s="122">
        <v>100</v>
      </c>
      <c r="K58" s="122">
        <v>100</v>
      </c>
      <c r="L58" s="122">
        <v>100</v>
      </c>
      <c r="M58" s="122">
        <v>100</v>
      </c>
      <c r="N58" s="122">
        <v>100</v>
      </c>
      <c r="O58" s="122">
        <v>100</v>
      </c>
      <c r="P58" s="204"/>
    </row>
    <row r="59" spans="1:16" s="30" customFormat="1" ht="63.75" customHeight="1" x14ac:dyDescent="0.2">
      <c r="A59" s="170" t="s">
        <v>134</v>
      </c>
      <c r="B59" s="181" t="s">
        <v>135</v>
      </c>
      <c r="C59" s="5" t="s">
        <v>136</v>
      </c>
      <c r="D59" s="111">
        <v>152</v>
      </c>
      <c r="E59" s="135">
        <v>130</v>
      </c>
      <c r="F59" s="135">
        <v>130</v>
      </c>
      <c r="G59" s="135">
        <v>130</v>
      </c>
      <c r="H59" s="135">
        <v>130</v>
      </c>
      <c r="I59" s="135">
        <v>130</v>
      </c>
      <c r="J59" s="135">
        <v>130</v>
      </c>
      <c r="K59" s="135">
        <v>130</v>
      </c>
      <c r="L59" s="135">
        <v>130</v>
      </c>
      <c r="M59" s="135">
        <v>130</v>
      </c>
      <c r="N59" s="135">
        <v>130</v>
      </c>
      <c r="O59" s="135">
        <v>130</v>
      </c>
      <c r="P59" s="204"/>
    </row>
    <row r="60" spans="1:16" s="30" customFormat="1" ht="33" customHeight="1" x14ac:dyDescent="0.2">
      <c r="A60" s="170"/>
      <c r="B60" s="181"/>
      <c r="C60" s="5" t="s">
        <v>137</v>
      </c>
      <c r="D60" s="111">
        <v>152</v>
      </c>
      <c r="E60" s="135">
        <v>130</v>
      </c>
      <c r="F60" s="135">
        <v>130</v>
      </c>
      <c r="G60" s="135">
        <v>130</v>
      </c>
      <c r="H60" s="135">
        <v>130</v>
      </c>
      <c r="I60" s="135">
        <v>130</v>
      </c>
      <c r="J60" s="135">
        <v>130</v>
      </c>
      <c r="K60" s="135">
        <v>130</v>
      </c>
      <c r="L60" s="135">
        <v>130</v>
      </c>
      <c r="M60" s="135">
        <v>130</v>
      </c>
      <c r="N60" s="135">
        <v>130</v>
      </c>
      <c r="O60" s="135">
        <v>130</v>
      </c>
      <c r="P60" s="204"/>
    </row>
    <row r="61" spans="1:16" s="30" customFormat="1" ht="45.75" customHeight="1" x14ac:dyDescent="0.2">
      <c r="A61" s="170"/>
      <c r="B61" s="181"/>
      <c r="C61" s="5" t="s">
        <v>116</v>
      </c>
      <c r="D61" s="111">
        <v>152</v>
      </c>
      <c r="E61" s="135">
        <v>130</v>
      </c>
      <c r="F61" s="135">
        <v>130</v>
      </c>
      <c r="G61" s="135">
        <v>130</v>
      </c>
      <c r="H61" s="135">
        <v>130</v>
      </c>
      <c r="I61" s="135">
        <v>130</v>
      </c>
      <c r="J61" s="135">
        <v>130</v>
      </c>
      <c r="K61" s="135">
        <v>130</v>
      </c>
      <c r="L61" s="135">
        <v>130</v>
      </c>
      <c r="M61" s="135">
        <v>130</v>
      </c>
      <c r="N61" s="135">
        <v>130</v>
      </c>
      <c r="O61" s="135">
        <v>130</v>
      </c>
      <c r="P61" s="204"/>
    </row>
    <row r="62" spans="1:16" s="30" customFormat="1" ht="48" customHeight="1" x14ac:dyDescent="0.2">
      <c r="A62" s="48" t="s">
        <v>138</v>
      </c>
      <c r="B62" s="5" t="s">
        <v>139</v>
      </c>
      <c r="C62" s="5" t="s">
        <v>139</v>
      </c>
      <c r="D62" s="96">
        <v>158</v>
      </c>
      <c r="E62" s="122">
        <f>130+6</f>
        <v>136</v>
      </c>
      <c r="F62" s="122">
        <f t="shared" ref="F62:O62" si="10">130+6</f>
        <v>136</v>
      </c>
      <c r="G62" s="122">
        <f t="shared" si="10"/>
        <v>136</v>
      </c>
      <c r="H62" s="122">
        <f t="shared" si="10"/>
        <v>136</v>
      </c>
      <c r="I62" s="122">
        <f t="shared" si="10"/>
        <v>136</v>
      </c>
      <c r="J62" s="122">
        <f t="shared" si="10"/>
        <v>136</v>
      </c>
      <c r="K62" s="122">
        <f t="shared" si="10"/>
        <v>136</v>
      </c>
      <c r="L62" s="122">
        <f t="shared" si="10"/>
        <v>136</v>
      </c>
      <c r="M62" s="122">
        <f t="shared" si="10"/>
        <v>136</v>
      </c>
      <c r="N62" s="122">
        <f t="shared" si="10"/>
        <v>136</v>
      </c>
      <c r="O62" s="122">
        <f t="shared" si="10"/>
        <v>136</v>
      </c>
      <c r="P62" s="204"/>
    </row>
    <row r="63" spans="1:16" s="11" customFormat="1" ht="45.75" customHeight="1" x14ac:dyDescent="0.2">
      <c r="A63" s="55" t="s">
        <v>140</v>
      </c>
      <c r="B63" s="35" t="s">
        <v>141</v>
      </c>
      <c r="C63" s="35" t="s">
        <v>141</v>
      </c>
      <c r="D63" s="78">
        <v>150</v>
      </c>
      <c r="E63" s="75">
        <v>170</v>
      </c>
      <c r="F63" s="75">
        <v>170</v>
      </c>
      <c r="G63" s="75">
        <v>170</v>
      </c>
      <c r="H63" s="75">
        <v>170</v>
      </c>
      <c r="I63" s="75">
        <v>170</v>
      </c>
      <c r="J63" s="75">
        <v>170</v>
      </c>
      <c r="K63" s="75">
        <v>170</v>
      </c>
      <c r="L63" s="75">
        <v>170</v>
      </c>
      <c r="M63" s="75">
        <v>170</v>
      </c>
      <c r="N63" s="124">
        <v>170</v>
      </c>
      <c r="O63" s="124">
        <v>170</v>
      </c>
      <c r="P63" s="202"/>
    </row>
    <row r="64" spans="1:16" s="11" customFormat="1" ht="45.75" customHeight="1" x14ac:dyDescent="0.2">
      <c r="A64" s="188" t="s">
        <v>664</v>
      </c>
      <c r="B64" s="35" t="s">
        <v>663</v>
      </c>
      <c r="C64" s="41" t="s">
        <v>662</v>
      </c>
      <c r="D64" s="78">
        <v>50</v>
      </c>
      <c r="E64" s="75">
        <v>50</v>
      </c>
      <c r="F64" s="75">
        <v>50</v>
      </c>
      <c r="G64" s="75">
        <v>50</v>
      </c>
      <c r="H64" s="75">
        <v>50</v>
      </c>
      <c r="I64" s="75">
        <v>50</v>
      </c>
      <c r="J64" s="75">
        <v>50</v>
      </c>
      <c r="K64" s="75">
        <v>50</v>
      </c>
      <c r="L64" s="75">
        <v>50</v>
      </c>
      <c r="M64" s="75">
        <v>50</v>
      </c>
      <c r="N64" s="75">
        <v>50</v>
      </c>
      <c r="O64" s="75">
        <v>50</v>
      </c>
      <c r="P64" s="202"/>
    </row>
    <row r="65" spans="1:16" s="11" customFormat="1" ht="30" x14ac:dyDescent="0.2">
      <c r="A65" s="188"/>
      <c r="B65" s="35"/>
      <c r="C65" s="49" t="s">
        <v>661</v>
      </c>
      <c r="D65" s="78">
        <v>50</v>
      </c>
      <c r="E65" s="75">
        <v>50</v>
      </c>
      <c r="F65" s="75">
        <v>50</v>
      </c>
      <c r="G65" s="75">
        <v>50</v>
      </c>
      <c r="H65" s="75">
        <v>50</v>
      </c>
      <c r="I65" s="75">
        <v>50</v>
      </c>
      <c r="J65" s="75">
        <v>50</v>
      </c>
      <c r="K65" s="75">
        <v>50</v>
      </c>
      <c r="L65" s="75">
        <v>50</v>
      </c>
      <c r="M65" s="75">
        <v>50</v>
      </c>
      <c r="N65" s="75">
        <v>50</v>
      </c>
      <c r="O65" s="75">
        <v>50</v>
      </c>
      <c r="P65" s="202"/>
    </row>
    <row r="66" spans="1:16" s="11" customFormat="1" ht="30" x14ac:dyDescent="0.25">
      <c r="A66" s="189"/>
      <c r="B66" s="35"/>
      <c r="C66" s="83" t="s">
        <v>660</v>
      </c>
      <c r="D66" s="78">
        <v>50</v>
      </c>
      <c r="E66" s="75">
        <v>50</v>
      </c>
      <c r="F66" s="75">
        <v>50</v>
      </c>
      <c r="G66" s="75">
        <v>50</v>
      </c>
      <c r="H66" s="75">
        <v>50</v>
      </c>
      <c r="I66" s="75">
        <v>50</v>
      </c>
      <c r="J66" s="75">
        <v>50</v>
      </c>
      <c r="K66" s="75">
        <v>50</v>
      </c>
      <c r="L66" s="75">
        <v>50</v>
      </c>
      <c r="M66" s="75">
        <v>50</v>
      </c>
      <c r="N66" s="75">
        <v>50</v>
      </c>
      <c r="O66" s="75">
        <v>50</v>
      </c>
      <c r="P66" s="202"/>
    </row>
    <row r="67" spans="1:16" s="11" customFormat="1" ht="15" x14ac:dyDescent="0.2">
      <c r="A67" s="168" t="s">
        <v>646</v>
      </c>
      <c r="B67" s="178" t="s">
        <v>645</v>
      </c>
      <c r="C67" s="41" t="s">
        <v>644</v>
      </c>
      <c r="D67" s="78">
        <v>40</v>
      </c>
      <c r="E67" s="75">
        <v>25</v>
      </c>
      <c r="F67" s="75">
        <v>25</v>
      </c>
      <c r="G67" s="75">
        <v>25</v>
      </c>
      <c r="H67" s="75">
        <v>25</v>
      </c>
      <c r="I67" s="75">
        <v>25</v>
      </c>
      <c r="J67" s="75">
        <v>25</v>
      </c>
      <c r="K67" s="75">
        <v>25</v>
      </c>
      <c r="L67" s="75">
        <v>25</v>
      </c>
      <c r="M67" s="75">
        <v>25</v>
      </c>
      <c r="N67" s="75">
        <v>25</v>
      </c>
      <c r="O67" s="75">
        <v>25</v>
      </c>
      <c r="P67" s="202"/>
    </row>
    <row r="68" spans="1:16" s="11" customFormat="1" ht="30" x14ac:dyDescent="0.2">
      <c r="A68" s="168"/>
      <c r="B68" s="178"/>
      <c r="C68" s="41" t="s">
        <v>643</v>
      </c>
      <c r="D68" s="78">
        <v>35</v>
      </c>
      <c r="E68" s="75">
        <v>25</v>
      </c>
      <c r="F68" s="75">
        <v>25</v>
      </c>
      <c r="G68" s="75">
        <v>25</v>
      </c>
      <c r="H68" s="75">
        <v>25</v>
      </c>
      <c r="I68" s="75">
        <v>25</v>
      </c>
      <c r="J68" s="75">
        <v>25</v>
      </c>
      <c r="K68" s="75">
        <v>25</v>
      </c>
      <c r="L68" s="75">
        <v>25</v>
      </c>
      <c r="M68" s="75">
        <v>25</v>
      </c>
      <c r="N68" s="75">
        <v>25</v>
      </c>
      <c r="O68" s="75">
        <v>25</v>
      </c>
      <c r="P68" s="202"/>
    </row>
    <row r="69" spans="1:16" s="11" customFormat="1" ht="15" x14ac:dyDescent="0.2">
      <c r="A69" s="168"/>
      <c r="B69" s="178"/>
      <c r="C69" s="41" t="s">
        <v>659</v>
      </c>
      <c r="D69" s="78">
        <v>25</v>
      </c>
      <c r="E69" s="75">
        <v>25</v>
      </c>
      <c r="F69" s="75">
        <v>25</v>
      </c>
      <c r="G69" s="75">
        <v>25</v>
      </c>
      <c r="H69" s="75">
        <v>25</v>
      </c>
      <c r="I69" s="75">
        <v>25</v>
      </c>
      <c r="J69" s="75">
        <v>25</v>
      </c>
      <c r="K69" s="75">
        <v>25</v>
      </c>
      <c r="L69" s="75">
        <v>25</v>
      </c>
      <c r="M69" s="75">
        <v>25</v>
      </c>
      <c r="N69" s="75">
        <v>25</v>
      </c>
      <c r="O69" s="75">
        <v>25</v>
      </c>
      <c r="P69" s="202"/>
    </row>
    <row r="70" spans="1:16" s="11" customFormat="1" ht="30" x14ac:dyDescent="0.2">
      <c r="A70" s="168"/>
      <c r="B70" s="178"/>
      <c r="C70" s="41" t="s">
        <v>658</v>
      </c>
      <c r="D70" s="78">
        <v>25</v>
      </c>
      <c r="E70" s="75">
        <v>25</v>
      </c>
      <c r="F70" s="75">
        <v>25</v>
      </c>
      <c r="G70" s="75">
        <v>25</v>
      </c>
      <c r="H70" s="75">
        <v>25</v>
      </c>
      <c r="I70" s="75">
        <v>25</v>
      </c>
      <c r="J70" s="75">
        <v>25</v>
      </c>
      <c r="K70" s="75">
        <v>25</v>
      </c>
      <c r="L70" s="75">
        <v>25</v>
      </c>
      <c r="M70" s="75">
        <v>25</v>
      </c>
      <c r="N70" s="75">
        <v>25</v>
      </c>
      <c r="O70" s="75">
        <v>25</v>
      </c>
      <c r="P70" s="202"/>
    </row>
    <row r="71" spans="1:16" s="11" customFormat="1" ht="15" customHeight="1" x14ac:dyDescent="0.2">
      <c r="A71" s="179" t="s">
        <v>142</v>
      </c>
      <c r="B71" s="167" t="s">
        <v>143</v>
      </c>
      <c r="C71" s="35" t="s">
        <v>85</v>
      </c>
      <c r="D71" s="78">
        <v>150</v>
      </c>
      <c r="E71" s="75">
        <v>150</v>
      </c>
      <c r="F71" s="75">
        <v>150</v>
      </c>
      <c r="G71" s="75">
        <v>150</v>
      </c>
      <c r="H71" s="75">
        <v>150</v>
      </c>
      <c r="I71" s="75">
        <v>150</v>
      </c>
      <c r="J71" s="75">
        <v>150</v>
      </c>
      <c r="K71" s="75">
        <v>150</v>
      </c>
      <c r="L71" s="75">
        <v>150</v>
      </c>
      <c r="M71" s="75">
        <v>150</v>
      </c>
      <c r="N71" s="124">
        <v>150</v>
      </c>
      <c r="O71" s="124">
        <v>150</v>
      </c>
      <c r="P71" s="75">
        <v>20</v>
      </c>
    </row>
    <row r="72" spans="1:16" s="11" customFormat="1" ht="15" customHeight="1" x14ac:dyDescent="0.2">
      <c r="A72" s="179"/>
      <c r="B72" s="167"/>
      <c r="C72" s="35" t="s">
        <v>86</v>
      </c>
      <c r="D72" s="78">
        <v>50</v>
      </c>
      <c r="E72" s="75">
        <v>50</v>
      </c>
      <c r="F72" s="75">
        <v>50</v>
      </c>
      <c r="G72" s="75">
        <v>50</v>
      </c>
      <c r="H72" s="75">
        <v>50</v>
      </c>
      <c r="I72" s="75">
        <v>50</v>
      </c>
      <c r="J72" s="75">
        <v>50</v>
      </c>
      <c r="K72" s="75">
        <v>50</v>
      </c>
      <c r="L72" s="75">
        <v>50</v>
      </c>
      <c r="M72" s="75">
        <v>50</v>
      </c>
      <c r="N72" s="124">
        <v>50</v>
      </c>
      <c r="O72" s="124">
        <v>50</v>
      </c>
      <c r="P72" s="202"/>
    </row>
    <row r="73" spans="1:16" s="11" customFormat="1" ht="20.25" customHeight="1" x14ac:dyDescent="0.2">
      <c r="A73" s="179"/>
      <c r="B73" s="167"/>
      <c r="C73" s="35" t="s">
        <v>87</v>
      </c>
      <c r="D73" s="78">
        <v>50</v>
      </c>
      <c r="E73" s="75">
        <v>50</v>
      </c>
      <c r="F73" s="75">
        <v>50</v>
      </c>
      <c r="G73" s="75">
        <v>50</v>
      </c>
      <c r="H73" s="75">
        <v>50</v>
      </c>
      <c r="I73" s="75">
        <v>50</v>
      </c>
      <c r="J73" s="75">
        <v>50</v>
      </c>
      <c r="K73" s="75">
        <v>50</v>
      </c>
      <c r="L73" s="75">
        <v>50</v>
      </c>
      <c r="M73" s="75">
        <v>50</v>
      </c>
      <c r="N73" s="124">
        <v>50</v>
      </c>
      <c r="O73" s="124">
        <v>50</v>
      </c>
      <c r="P73" s="202"/>
    </row>
    <row r="74" spans="1:16" s="11" customFormat="1" ht="18.75" customHeight="1" x14ac:dyDescent="0.2">
      <c r="A74" s="179"/>
      <c r="B74" s="167"/>
      <c r="C74" s="35" t="s">
        <v>88</v>
      </c>
      <c r="D74" s="78">
        <v>50</v>
      </c>
      <c r="E74" s="75">
        <v>50</v>
      </c>
      <c r="F74" s="75">
        <v>50</v>
      </c>
      <c r="G74" s="75">
        <v>50</v>
      </c>
      <c r="H74" s="75">
        <v>50</v>
      </c>
      <c r="I74" s="75">
        <v>50</v>
      </c>
      <c r="J74" s="75">
        <v>50</v>
      </c>
      <c r="K74" s="75">
        <v>50</v>
      </c>
      <c r="L74" s="75">
        <v>50</v>
      </c>
      <c r="M74" s="75">
        <v>50</v>
      </c>
      <c r="N74" s="124">
        <v>50</v>
      </c>
      <c r="O74" s="124">
        <v>50</v>
      </c>
      <c r="P74" s="202"/>
    </row>
    <row r="75" spans="1:16" s="11" customFormat="1" ht="19.5" customHeight="1" x14ac:dyDescent="0.2">
      <c r="A75" s="179" t="s">
        <v>144</v>
      </c>
      <c r="B75" s="167" t="s">
        <v>145</v>
      </c>
      <c r="C75" s="35" t="s">
        <v>91</v>
      </c>
      <c r="D75" s="90">
        <v>200</v>
      </c>
      <c r="E75" s="127">
        <v>230</v>
      </c>
      <c r="F75" s="127">
        <v>230</v>
      </c>
      <c r="G75" s="127">
        <v>230</v>
      </c>
      <c r="H75" s="127">
        <v>230</v>
      </c>
      <c r="I75" s="127">
        <v>230</v>
      </c>
      <c r="J75" s="127">
        <v>230</v>
      </c>
      <c r="K75" s="127">
        <v>230</v>
      </c>
      <c r="L75" s="127">
        <v>230</v>
      </c>
      <c r="M75" s="127">
        <v>230</v>
      </c>
      <c r="N75" s="127">
        <v>230</v>
      </c>
      <c r="O75" s="127">
        <v>230</v>
      </c>
      <c r="P75" s="202"/>
    </row>
    <row r="76" spans="1:16" s="11" customFormat="1" ht="33" customHeight="1" x14ac:dyDescent="0.2">
      <c r="A76" s="179"/>
      <c r="B76" s="167"/>
      <c r="C76" s="35" t="s">
        <v>95</v>
      </c>
      <c r="D76" s="90">
        <v>150</v>
      </c>
      <c r="E76" s="127">
        <v>150</v>
      </c>
      <c r="F76" s="127">
        <v>150</v>
      </c>
      <c r="G76" s="127">
        <v>150</v>
      </c>
      <c r="H76" s="127">
        <v>150</v>
      </c>
      <c r="I76" s="127">
        <v>150</v>
      </c>
      <c r="J76" s="127">
        <v>150</v>
      </c>
      <c r="K76" s="127">
        <v>150</v>
      </c>
      <c r="L76" s="127">
        <v>150</v>
      </c>
      <c r="M76" s="127">
        <v>150</v>
      </c>
      <c r="N76" s="130">
        <v>150</v>
      </c>
      <c r="O76" s="130">
        <v>150</v>
      </c>
      <c r="P76" s="202"/>
    </row>
    <row r="77" spans="1:16" s="11" customFormat="1" ht="15" x14ac:dyDescent="0.2">
      <c r="A77" s="179"/>
      <c r="B77" s="167"/>
      <c r="C77" s="35" t="s">
        <v>666</v>
      </c>
      <c r="D77" s="90"/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127">
        <v>0</v>
      </c>
      <c r="N77" s="130">
        <v>0</v>
      </c>
      <c r="O77" s="130">
        <v>0</v>
      </c>
      <c r="P77" s="202"/>
    </row>
    <row r="78" spans="1:16" s="11" customFormat="1" ht="17.25" customHeight="1" x14ac:dyDescent="0.2">
      <c r="A78" s="179"/>
      <c r="B78" s="167"/>
      <c r="C78" s="35" t="s">
        <v>92</v>
      </c>
      <c r="D78" s="90">
        <v>200</v>
      </c>
      <c r="E78" s="127">
        <v>230</v>
      </c>
      <c r="F78" s="127">
        <v>230</v>
      </c>
      <c r="G78" s="127">
        <v>230</v>
      </c>
      <c r="H78" s="127">
        <v>230</v>
      </c>
      <c r="I78" s="127">
        <v>230</v>
      </c>
      <c r="J78" s="127">
        <v>230</v>
      </c>
      <c r="K78" s="130">
        <v>230</v>
      </c>
      <c r="L78" s="130">
        <v>230</v>
      </c>
      <c r="M78" s="130">
        <v>230</v>
      </c>
      <c r="N78" s="130">
        <v>230</v>
      </c>
      <c r="O78" s="130">
        <v>230</v>
      </c>
      <c r="P78" s="202"/>
    </row>
    <row r="79" spans="1:16" s="11" customFormat="1" ht="18" customHeight="1" x14ac:dyDescent="0.2">
      <c r="A79" s="179"/>
      <c r="B79" s="167"/>
      <c r="C79" s="35" t="s">
        <v>106</v>
      </c>
      <c r="D79" s="90">
        <v>200</v>
      </c>
      <c r="E79" s="127">
        <v>230</v>
      </c>
      <c r="F79" s="127">
        <v>230</v>
      </c>
      <c r="G79" s="127">
        <v>230</v>
      </c>
      <c r="H79" s="127">
        <v>230</v>
      </c>
      <c r="I79" s="127">
        <v>230</v>
      </c>
      <c r="J79" s="127">
        <v>230</v>
      </c>
      <c r="K79" s="127">
        <v>230</v>
      </c>
      <c r="L79" s="127">
        <v>230</v>
      </c>
      <c r="M79" s="127">
        <v>230</v>
      </c>
      <c r="N79" s="130">
        <v>230</v>
      </c>
      <c r="O79" s="130">
        <v>230</v>
      </c>
      <c r="P79" s="202"/>
    </row>
    <row r="80" spans="1:16" s="11" customFormat="1" ht="19.5" customHeight="1" x14ac:dyDescent="0.2">
      <c r="A80" s="179"/>
      <c r="B80" s="167"/>
      <c r="C80" s="35" t="s">
        <v>94</v>
      </c>
      <c r="D80" s="90">
        <v>250</v>
      </c>
      <c r="E80" s="127">
        <v>270</v>
      </c>
      <c r="F80" s="127">
        <v>270</v>
      </c>
      <c r="G80" s="127">
        <v>270</v>
      </c>
      <c r="H80" s="130">
        <v>270</v>
      </c>
      <c r="I80" s="130">
        <v>270</v>
      </c>
      <c r="J80" s="130">
        <v>270</v>
      </c>
      <c r="K80" s="130">
        <v>270</v>
      </c>
      <c r="L80" s="130">
        <v>270</v>
      </c>
      <c r="M80" s="130">
        <v>270</v>
      </c>
      <c r="N80" s="130">
        <v>270</v>
      </c>
      <c r="O80" s="130">
        <v>270</v>
      </c>
      <c r="P80" s="202"/>
    </row>
    <row r="81" spans="1:16" s="11" customFormat="1" ht="15" x14ac:dyDescent="0.2">
      <c r="A81" s="168" t="s">
        <v>146</v>
      </c>
      <c r="B81" s="159" t="s">
        <v>786</v>
      </c>
      <c r="C81" s="35" t="s">
        <v>147</v>
      </c>
      <c r="D81" s="78">
        <v>100</v>
      </c>
      <c r="E81" s="75">
        <v>130</v>
      </c>
      <c r="F81" s="75">
        <v>130</v>
      </c>
      <c r="G81" s="75">
        <v>130</v>
      </c>
      <c r="H81" s="75">
        <v>130</v>
      </c>
      <c r="I81" s="75">
        <v>130</v>
      </c>
      <c r="J81" s="75">
        <v>130</v>
      </c>
      <c r="K81" s="75">
        <v>130</v>
      </c>
      <c r="L81" s="75">
        <v>130</v>
      </c>
      <c r="M81" s="75">
        <v>130</v>
      </c>
      <c r="N81" s="124">
        <v>130</v>
      </c>
      <c r="O81" s="124">
        <v>130</v>
      </c>
      <c r="P81" s="202"/>
    </row>
    <row r="82" spans="1:16" ht="60" x14ac:dyDescent="0.2">
      <c r="A82" s="168"/>
      <c r="B82" s="159"/>
      <c r="C82" s="41" t="s">
        <v>787</v>
      </c>
      <c r="D82" s="78">
        <v>200</v>
      </c>
      <c r="E82" s="75">
        <v>100</v>
      </c>
      <c r="F82" s="75">
        <v>100</v>
      </c>
      <c r="G82" s="75">
        <v>100</v>
      </c>
      <c r="H82" s="75">
        <v>100</v>
      </c>
      <c r="I82" s="75">
        <v>100</v>
      </c>
      <c r="J82" s="75">
        <v>100</v>
      </c>
      <c r="K82" s="75">
        <v>100</v>
      </c>
      <c r="L82" s="75">
        <v>100</v>
      </c>
      <c r="M82" s="75">
        <v>100</v>
      </c>
      <c r="N82" s="75">
        <v>100</v>
      </c>
      <c r="O82" s="75">
        <v>100</v>
      </c>
      <c r="P82" s="204"/>
    </row>
    <row r="83" spans="1:16" ht="33" customHeight="1" x14ac:dyDescent="0.2">
      <c r="A83" s="36" t="s">
        <v>718</v>
      </c>
      <c r="B83" s="35" t="s">
        <v>722</v>
      </c>
      <c r="C83" s="35"/>
      <c r="D83" s="78"/>
      <c r="E83" s="75">
        <v>0</v>
      </c>
      <c r="F83" s="75">
        <v>0</v>
      </c>
      <c r="G83" s="75">
        <v>0</v>
      </c>
      <c r="H83" s="75">
        <v>0</v>
      </c>
      <c r="I83" s="75">
        <v>0</v>
      </c>
      <c r="J83" s="75">
        <v>0</v>
      </c>
      <c r="K83" s="75">
        <v>0</v>
      </c>
      <c r="L83" s="75">
        <v>0</v>
      </c>
      <c r="M83" s="75">
        <v>0</v>
      </c>
      <c r="N83" s="75">
        <v>0</v>
      </c>
      <c r="O83" s="75">
        <v>0</v>
      </c>
      <c r="P83" s="75">
        <v>50</v>
      </c>
    </row>
    <row r="84" spans="1:16" ht="45" x14ac:dyDescent="0.2">
      <c r="A84" s="36" t="s">
        <v>719</v>
      </c>
      <c r="B84" s="35" t="s">
        <v>723</v>
      </c>
      <c r="C84" s="35"/>
      <c r="D84" s="78"/>
      <c r="E84" s="75">
        <v>0</v>
      </c>
      <c r="F84" s="75">
        <v>0</v>
      </c>
      <c r="G84" s="75">
        <v>0</v>
      </c>
      <c r="H84" s="75">
        <v>0</v>
      </c>
      <c r="I84" s="75">
        <v>0</v>
      </c>
      <c r="J84" s="75">
        <v>0</v>
      </c>
      <c r="K84" s="75">
        <v>0</v>
      </c>
      <c r="L84" s="75">
        <v>0</v>
      </c>
      <c r="M84" s="75">
        <v>0</v>
      </c>
      <c r="N84" s="75">
        <v>0</v>
      </c>
      <c r="O84" s="75">
        <v>0</v>
      </c>
      <c r="P84" s="75">
        <v>70</v>
      </c>
    </row>
    <row r="85" spans="1:16" ht="76.5" customHeight="1" x14ac:dyDescent="0.2">
      <c r="A85" s="36" t="s">
        <v>720</v>
      </c>
      <c r="B85" s="35" t="s">
        <v>724</v>
      </c>
      <c r="C85" s="35"/>
      <c r="D85" s="78"/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75">
        <v>25</v>
      </c>
    </row>
    <row r="86" spans="1:16" ht="45" x14ac:dyDescent="0.2">
      <c r="A86" s="36" t="s">
        <v>721</v>
      </c>
      <c r="B86" s="35" t="s">
        <v>725</v>
      </c>
      <c r="C86" s="41"/>
      <c r="D86" s="78"/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  <c r="P86" s="75">
        <v>50</v>
      </c>
    </row>
    <row r="87" spans="1:16" ht="28.5" customHeight="1" x14ac:dyDescent="0.2">
      <c r="A87" s="82" t="s">
        <v>3</v>
      </c>
      <c r="B87" s="183" t="s">
        <v>4</v>
      </c>
      <c r="C87" s="183"/>
      <c r="D87" s="88">
        <f>SUM(D88:D91)</f>
        <v>169</v>
      </c>
      <c r="E87" s="115">
        <f t="shared" ref="E87:P87" si="11">SUM(E88:E91)</f>
        <v>20</v>
      </c>
      <c r="F87" s="115">
        <f t="shared" si="11"/>
        <v>20</v>
      </c>
      <c r="G87" s="115">
        <f t="shared" si="11"/>
        <v>13</v>
      </c>
      <c r="H87" s="115">
        <f t="shared" si="11"/>
        <v>12</v>
      </c>
      <c r="I87" s="115">
        <f t="shared" si="11"/>
        <v>14</v>
      </c>
      <c r="J87" s="115">
        <f t="shared" si="11"/>
        <v>13</v>
      </c>
      <c r="K87" s="115">
        <f t="shared" si="11"/>
        <v>13</v>
      </c>
      <c r="L87" s="115">
        <f t="shared" si="11"/>
        <v>14</v>
      </c>
      <c r="M87" s="115">
        <f t="shared" si="11"/>
        <v>12</v>
      </c>
      <c r="N87" s="115">
        <f t="shared" si="11"/>
        <v>13</v>
      </c>
      <c r="O87" s="115">
        <f t="shared" si="11"/>
        <v>13</v>
      </c>
      <c r="P87" s="201">
        <f t="shared" si="11"/>
        <v>350</v>
      </c>
    </row>
    <row r="88" spans="1:16" s="11" customFormat="1" ht="45" x14ac:dyDescent="0.2">
      <c r="A88" s="36" t="s">
        <v>148</v>
      </c>
      <c r="B88" s="35" t="s">
        <v>149</v>
      </c>
      <c r="C88" s="35" t="s">
        <v>150</v>
      </c>
      <c r="D88" s="90">
        <v>32</v>
      </c>
      <c r="E88" s="123">
        <f>8+2</f>
        <v>10</v>
      </c>
      <c r="F88" s="123">
        <f>9+2</f>
        <v>11</v>
      </c>
      <c r="G88" s="123">
        <f>6+2</f>
        <v>8</v>
      </c>
      <c r="H88" s="123">
        <f>5+2</f>
        <v>7</v>
      </c>
      <c r="I88" s="123">
        <f>5+2</f>
        <v>7</v>
      </c>
      <c r="J88" s="123">
        <f>5+2</f>
        <v>7</v>
      </c>
      <c r="K88" s="123">
        <f>5+2</f>
        <v>7</v>
      </c>
      <c r="L88" s="123">
        <f>6+2</f>
        <v>8</v>
      </c>
      <c r="M88" s="123">
        <f>4+2</f>
        <v>6</v>
      </c>
      <c r="N88" s="123">
        <f>5+2</f>
        <v>7</v>
      </c>
      <c r="O88" s="123">
        <f>5+2</f>
        <v>7</v>
      </c>
      <c r="P88" s="202"/>
    </row>
    <row r="89" spans="1:16" ht="30" x14ac:dyDescent="0.2">
      <c r="A89" s="43" t="s">
        <v>151</v>
      </c>
      <c r="B89" s="41" t="s">
        <v>152</v>
      </c>
      <c r="C89" s="41" t="s">
        <v>150</v>
      </c>
      <c r="D89" s="78">
        <v>31</v>
      </c>
      <c r="E89" s="85">
        <v>5</v>
      </c>
      <c r="F89" s="85">
        <v>5</v>
      </c>
      <c r="G89" s="85">
        <v>2</v>
      </c>
      <c r="H89" s="85">
        <v>2</v>
      </c>
      <c r="I89" s="85">
        <v>2</v>
      </c>
      <c r="J89" s="85">
        <v>2</v>
      </c>
      <c r="K89" s="85">
        <v>2</v>
      </c>
      <c r="L89" s="85">
        <v>2</v>
      </c>
      <c r="M89" s="85">
        <v>1</v>
      </c>
      <c r="N89" s="85">
        <v>1</v>
      </c>
      <c r="O89" s="85">
        <v>1</v>
      </c>
      <c r="P89" s="204"/>
    </row>
    <row r="90" spans="1:16" ht="45" x14ac:dyDescent="0.2">
      <c r="A90" s="43" t="s">
        <v>153</v>
      </c>
      <c r="B90" s="41" t="s">
        <v>154</v>
      </c>
      <c r="C90" s="41" t="s">
        <v>155</v>
      </c>
      <c r="D90" s="78">
        <v>106</v>
      </c>
      <c r="E90" s="85">
        <v>5</v>
      </c>
      <c r="F90" s="85">
        <v>4</v>
      </c>
      <c r="G90" s="85">
        <v>3</v>
      </c>
      <c r="H90" s="85">
        <v>3</v>
      </c>
      <c r="I90" s="85">
        <v>5</v>
      </c>
      <c r="J90" s="85">
        <v>4</v>
      </c>
      <c r="K90" s="85">
        <v>4</v>
      </c>
      <c r="L90" s="85">
        <v>4</v>
      </c>
      <c r="M90" s="85">
        <v>5</v>
      </c>
      <c r="N90" s="85">
        <v>5</v>
      </c>
      <c r="O90" s="85">
        <v>5</v>
      </c>
      <c r="P90" s="75">
        <v>250</v>
      </c>
    </row>
    <row r="91" spans="1:16" ht="60" x14ac:dyDescent="0.2">
      <c r="A91" s="43" t="s">
        <v>726</v>
      </c>
      <c r="B91" s="41" t="s">
        <v>727</v>
      </c>
      <c r="C91" s="41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5">
        <v>100</v>
      </c>
    </row>
    <row r="92" spans="1:16" ht="30.75" customHeight="1" x14ac:dyDescent="0.2">
      <c r="A92" s="84" t="s">
        <v>22</v>
      </c>
      <c r="B92" s="154" t="s">
        <v>23</v>
      </c>
      <c r="C92" s="154"/>
      <c r="D92" s="93">
        <f>SUM(D93:D99)</f>
        <v>86</v>
      </c>
      <c r="E92" s="125">
        <f t="shared" ref="E92:P92" si="12">SUM(E93:E99)</f>
        <v>21</v>
      </c>
      <c r="F92" s="125">
        <f t="shared" si="12"/>
        <v>16</v>
      </c>
      <c r="G92" s="125">
        <f t="shared" si="12"/>
        <v>12</v>
      </c>
      <c r="H92" s="125">
        <f t="shared" si="12"/>
        <v>12</v>
      </c>
      <c r="I92" s="125">
        <f t="shared" si="12"/>
        <v>12</v>
      </c>
      <c r="J92" s="125">
        <f t="shared" si="12"/>
        <v>12</v>
      </c>
      <c r="K92" s="125">
        <f t="shared" si="12"/>
        <v>12</v>
      </c>
      <c r="L92" s="125">
        <f t="shared" si="12"/>
        <v>12</v>
      </c>
      <c r="M92" s="125">
        <f t="shared" si="12"/>
        <v>12</v>
      </c>
      <c r="N92" s="125">
        <f t="shared" si="12"/>
        <v>12</v>
      </c>
      <c r="O92" s="125">
        <f t="shared" si="12"/>
        <v>12</v>
      </c>
      <c r="P92" s="205">
        <f t="shared" si="12"/>
        <v>50</v>
      </c>
    </row>
    <row r="93" spans="1:16" ht="180" x14ac:dyDescent="0.2">
      <c r="A93" s="43" t="s">
        <v>156</v>
      </c>
      <c r="B93" s="41" t="s">
        <v>157</v>
      </c>
      <c r="C93" s="41" t="s">
        <v>788</v>
      </c>
      <c r="D93" s="78"/>
      <c r="E93" s="78"/>
      <c r="F93" s="78"/>
      <c r="G93" s="78"/>
      <c r="H93" s="89"/>
      <c r="I93" s="89"/>
      <c r="J93" s="89"/>
      <c r="K93" s="89"/>
      <c r="L93" s="89"/>
      <c r="M93" s="89"/>
      <c r="N93" s="89"/>
      <c r="O93" s="89"/>
      <c r="P93" s="204"/>
    </row>
    <row r="94" spans="1:16" ht="60" x14ac:dyDescent="0.2">
      <c r="A94" s="43" t="s">
        <v>158</v>
      </c>
      <c r="B94" s="41" t="s">
        <v>159</v>
      </c>
      <c r="C94" s="41" t="s">
        <v>160</v>
      </c>
      <c r="D94" s="78"/>
      <c r="E94" s="78"/>
      <c r="F94" s="78"/>
      <c r="G94" s="78"/>
      <c r="H94" s="89"/>
      <c r="I94" s="89"/>
      <c r="J94" s="89"/>
      <c r="K94" s="89"/>
      <c r="L94" s="89"/>
      <c r="M94" s="89"/>
      <c r="N94" s="89"/>
      <c r="O94" s="89"/>
      <c r="P94" s="204"/>
    </row>
    <row r="95" spans="1:16" ht="59.25" customHeight="1" x14ac:dyDescent="0.2">
      <c r="A95" s="43" t="s">
        <v>161</v>
      </c>
      <c r="B95" s="41" t="s">
        <v>162</v>
      </c>
      <c r="C95" s="41" t="s">
        <v>163</v>
      </c>
      <c r="D95" s="78">
        <v>20</v>
      </c>
      <c r="E95" s="75">
        <v>4</v>
      </c>
      <c r="F95" s="75">
        <v>3</v>
      </c>
      <c r="G95" s="75">
        <v>2</v>
      </c>
      <c r="H95" s="124">
        <v>2</v>
      </c>
      <c r="I95" s="124">
        <v>2</v>
      </c>
      <c r="J95" s="124">
        <v>2</v>
      </c>
      <c r="K95" s="124">
        <v>2</v>
      </c>
      <c r="L95" s="124">
        <v>2</v>
      </c>
      <c r="M95" s="124">
        <v>2</v>
      </c>
      <c r="N95" s="124">
        <v>2</v>
      </c>
      <c r="O95" s="124">
        <v>2</v>
      </c>
      <c r="P95" s="124">
        <v>50</v>
      </c>
    </row>
    <row r="96" spans="1:16" ht="117.75" customHeight="1" x14ac:dyDescent="0.2">
      <c r="A96" s="43" t="s">
        <v>164</v>
      </c>
      <c r="B96" s="41" t="s">
        <v>165</v>
      </c>
      <c r="C96" s="41" t="s">
        <v>166</v>
      </c>
      <c r="D96" s="78">
        <v>26</v>
      </c>
      <c r="E96" s="75">
        <f>4+6</f>
        <v>10</v>
      </c>
      <c r="F96" s="75">
        <f>2+6</f>
        <v>8</v>
      </c>
      <c r="G96" s="75">
        <f>1+6</f>
        <v>7</v>
      </c>
      <c r="H96" s="75">
        <f t="shared" ref="H96:O96" si="13">1+6</f>
        <v>7</v>
      </c>
      <c r="I96" s="75">
        <f t="shared" si="13"/>
        <v>7</v>
      </c>
      <c r="J96" s="75">
        <f t="shared" si="13"/>
        <v>7</v>
      </c>
      <c r="K96" s="75">
        <f t="shared" si="13"/>
        <v>7</v>
      </c>
      <c r="L96" s="75">
        <f t="shared" si="13"/>
        <v>7</v>
      </c>
      <c r="M96" s="75">
        <f t="shared" si="13"/>
        <v>7</v>
      </c>
      <c r="N96" s="75">
        <f t="shared" si="13"/>
        <v>7</v>
      </c>
      <c r="O96" s="75">
        <f t="shared" si="13"/>
        <v>7</v>
      </c>
      <c r="P96" s="204"/>
    </row>
    <row r="97" spans="1:27" ht="75" x14ac:dyDescent="0.2">
      <c r="A97" s="43" t="s">
        <v>169</v>
      </c>
      <c r="B97" s="41" t="s">
        <v>170</v>
      </c>
      <c r="C97" s="41" t="s">
        <v>534</v>
      </c>
      <c r="D97" s="78">
        <v>20</v>
      </c>
      <c r="E97" s="75">
        <v>5</v>
      </c>
      <c r="F97" s="75">
        <v>4</v>
      </c>
      <c r="G97" s="75">
        <v>3</v>
      </c>
      <c r="H97" s="75">
        <v>3</v>
      </c>
      <c r="I97" s="75">
        <v>3</v>
      </c>
      <c r="J97" s="75">
        <v>3</v>
      </c>
      <c r="K97" s="75">
        <v>3</v>
      </c>
      <c r="L97" s="75">
        <v>3</v>
      </c>
      <c r="M97" s="75">
        <v>3</v>
      </c>
      <c r="N97" s="75">
        <v>3</v>
      </c>
      <c r="O97" s="75">
        <v>3</v>
      </c>
      <c r="P97" s="204"/>
    </row>
    <row r="98" spans="1:27" ht="15" x14ac:dyDescent="0.2">
      <c r="A98" s="43" t="s">
        <v>167</v>
      </c>
      <c r="B98" s="41" t="s">
        <v>168</v>
      </c>
      <c r="C98" s="41" t="s">
        <v>168</v>
      </c>
      <c r="D98" s="78">
        <v>20</v>
      </c>
      <c r="E98" s="75">
        <v>2</v>
      </c>
      <c r="F98" s="75">
        <v>1</v>
      </c>
      <c r="G98" s="78"/>
      <c r="H98" s="78"/>
      <c r="I98" s="78"/>
      <c r="J98" s="78"/>
      <c r="K98" s="78"/>
      <c r="L98" s="78"/>
      <c r="M98" s="78"/>
      <c r="N98" s="78"/>
      <c r="O98" s="78"/>
      <c r="P98" s="204"/>
    </row>
    <row r="99" spans="1:27" ht="60" x14ac:dyDescent="0.2">
      <c r="A99" s="43" t="s">
        <v>551</v>
      </c>
      <c r="B99" s="41" t="s">
        <v>549</v>
      </c>
      <c r="C99" s="41" t="s">
        <v>550</v>
      </c>
      <c r="D99" s="78"/>
      <c r="E99" s="78"/>
      <c r="F99" s="78"/>
      <c r="G99" s="78"/>
      <c r="H99" s="78"/>
      <c r="I99" s="92"/>
      <c r="J99" s="78"/>
      <c r="K99" s="78"/>
      <c r="L99" s="78"/>
      <c r="M99" s="78"/>
      <c r="N99" s="78"/>
      <c r="O99" s="78"/>
      <c r="P99" s="204"/>
    </row>
    <row r="100" spans="1:27" ht="18" customHeight="1" x14ac:dyDescent="0.2">
      <c r="A100" s="84" t="s">
        <v>24</v>
      </c>
      <c r="B100" s="154" t="s">
        <v>25</v>
      </c>
      <c r="C100" s="154"/>
      <c r="D100" s="94">
        <f>SUM(D101:D107)</f>
        <v>25</v>
      </c>
      <c r="E100" s="120">
        <f t="shared" ref="E100:P100" si="14">SUM(E101:E107)</f>
        <v>50</v>
      </c>
      <c r="F100" s="120">
        <f t="shared" si="14"/>
        <v>46</v>
      </c>
      <c r="G100" s="120">
        <f t="shared" si="14"/>
        <v>46</v>
      </c>
      <c r="H100" s="120">
        <f t="shared" si="14"/>
        <v>45</v>
      </c>
      <c r="I100" s="120">
        <f t="shared" si="14"/>
        <v>45</v>
      </c>
      <c r="J100" s="120">
        <f t="shared" si="14"/>
        <v>45</v>
      </c>
      <c r="K100" s="120">
        <f t="shared" si="14"/>
        <v>45</v>
      </c>
      <c r="L100" s="120">
        <f t="shared" si="14"/>
        <v>45</v>
      </c>
      <c r="M100" s="120">
        <f t="shared" si="14"/>
        <v>45</v>
      </c>
      <c r="N100" s="120">
        <f t="shared" si="14"/>
        <v>45</v>
      </c>
      <c r="O100" s="120">
        <f t="shared" si="14"/>
        <v>45</v>
      </c>
      <c r="P100" s="206">
        <f t="shared" si="14"/>
        <v>50</v>
      </c>
    </row>
    <row r="101" spans="1:27" ht="47.25" customHeight="1" x14ac:dyDescent="0.2">
      <c r="A101" s="43" t="s">
        <v>553</v>
      </c>
      <c r="B101" s="43" t="s">
        <v>552</v>
      </c>
      <c r="C101" s="41" t="s">
        <v>554</v>
      </c>
      <c r="D101" s="78"/>
      <c r="E101" s="78"/>
      <c r="F101" s="78"/>
      <c r="G101" s="78"/>
      <c r="H101" s="78"/>
      <c r="I101" s="95"/>
      <c r="J101" s="78"/>
      <c r="K101" s="78"/>
      <c r="L101" s="78"/>
      <c r="M101" s="78"/>
      <c r="N101" s="78"/>
      <c r="O101" s="78"/>
      <c r="P101" s="204"/>
    </row>
    <row r="102" spans="1:27" ht="47.25" customHeight="1" x14ac:dyDescent="0.2">
      <c r="A102" s="43" t="s">
        <v>555</v>
      </c>
      <c r="B102" s="43" t="s">
        <v>556</v>
      </c>
      <c r="C102" s="41" t="s">
        <v>557</v>
      </c>
      <c r="D102" s="78"/>
      <c r="E102" s="78"/>
      <c r="F102" s="78"/>
      <c r="G102" s="78"/>
      <c r="H102" s="78"/>
      <c r="I102" s="95"/>
      <c r="J102" s="78"/>
      <c r="K102" s="78"/>
      <c r="L102" s="78"/>
      <c r="M102" s="78"/>
      <c r="N102" s="78"/>
      <c r="O102" s="78"/>
      <c r="P102" s="204"/>
    </row>
    <row r="103" spans="1:27" ht="60" customHeight="1" x14ac:dyDescent="0.2">
      <c r="A103" s="43" t="s">
        <v>804</v>
      </c>
      <c r="B103" s="43" t="s">
        <v>806</v>
      </c>
      <c r="C103" s="41" t="s">
        <v>807</v>
      </c>
      <c r="D103" s="78"/>
      <c r="E103" s="75">
        <v>15</v>
      </c>
      <c r="F103" s="75">
        <v>15</v>
      </c>
      <c r="G103" s="75">
        <v>15</v>
      </c>
      <c r="H103" s="75">
        <v>15</v>
      </c>
      <c r="I103" s="121">
        <v>15</v>
      </c>
      <c r="J103" s="75">
        <v>15</v>
      </c>
      <c r="K103" s="75">
        <v>15</v>
      </c>
      <c r="L103" s="75">
        <v>15</v>
      </c>
      <c r="M103" s="75">
        <v>15</v>
      </c>
      <c r="N103" s="75">
        <v>15</v>
      </c>
      <c r="O103" s="75">
        <v>15</v>
      </c>
      <c r="P103" s="204"/>
    </row>
    <row r="104" spans="1:27" ht="76.5" customHeight="1" x14ac:dyDescent="0.2">
      <c r="A104" s="43" t="s">
        <v>805</v>
      </c>
      <c r="B104" s="43" t="s">
        <v>808</v>
      </c>
      <c r="C104" s="41" t="s">
        <v>808</v>
      </c>
      <c r="D104" s="78"/>
      <c r="E104" s="75">
        <v>6</v>
      </c>
      <c r="F104" s="75">
        <v>6</v>
      </c>
      <c r="G104" s="75">
        <v>6</v>
      </c>
      <c r="H104" s="75">
        <v>5</v>
      </c>
      <c r="I104" s="121">
        <v>5</v>
      </c>
      <c r="J104" s="75">
        <v>5</v>
      </c>
      <c r="K104" s="75">
        <v>5</v>
      </c>
      <c r="L104" s="75">
        <v>5</v>
      </c>
      <c r="M104" s="75">
        <v>5</v>
      </c>
      <c r="N104" s="75">
        <v>5</v>
      </c>
      <c r="O104" s="75">
        <v>5</v>
      </c>
      <c r="P104" s="204"/>
    </row>
    <row r="105" spans="1:27" s="30" customFormat="1" ht="135" customHeight="1" x14ac:dyDescent="0.2">
      <c r="A105" s="44" t="s">
        <v>171</v>
      </c>
      <c r="B105" s="5" t="s">
        <v>556</v>
      </c>
      <c r="C105" s="5" t="s">
        <v>172</v>
      </c>
      <c r="D105" s="96">
        <v>25</v>
      </c>
      <c r="E105" s="122">
        <v>25</v>
      </c>
      <c r="F105" s="122">
        <v>25</v>
      </c>
      <c r="G105" s="122">
        <v>25</v>
      </c>
      <c r="H105" s="122">
        <v>25</v>
      </c>
      <c r="I105" s="122">
        <v>25</v>
      </c>
      <c r="J105" s="122">
        <v>25</v>
      </c>
      <c r="K105" s="122">
        <v>25</v>
      </c>
      <c r="L105" s="122">
        <v>25</v>
      </c>
      <c r="M105" s="122">
        <v>25</v>
      </c>
      <c r="N105" s="122">
        <v>25</v>
      </c>
      <c r="O105" s="121">
        <v>25</v>
      </c>
      <c r="P105" s="122">
        <v>25</v>
      </c>
    </row>
    <row r="106" spans="1:27" ht="59.25" customHeight="1" x14ac:dyDescent="0.2">
      <c r="A106" s="43" t="s">
        <v>173</v>
      </c>
      <c r="B106" s="41" t="s">
        <v>174</v>
      </c>
      <c r="C106" s="41" t="s">
        <v>175</v>
      </c>
      <c r="D106" s="91"/>
      <c r="E106" s="133">
        <v>4</v>
      </c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133"/>
    </row>
    <row r="107" spans="1:27" ht="59.25" customHeight="1" x14ac:dyDescent="0.2">
      <c r="A107" s="43" t="s">
        <v>831</v>
      </c>
      <c r="B107" s="41" t="s">
        <v>832</v>
      </c>
      <c r="C107" s="4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75">
        <v>25</v>
      </c>
    </row>
    <row r="108" spans="1:27" ht="39" customHeight="1" x14ac:dyDescent="0.2">
      <c r="A108" s="84" t="s">
        <v>45</v>
      </c>
      <c r="B108" s="154" t="s">
        <v>46</v>
      </c>
      <c r="C108" s="154"/>
      <c r="D108" s="94">
        <f>SUM(D109:D155)</f>
        <v>324</v>
      </c>
      <c r="E108" s="120">
        <f t="shared" ref="E108:P108" si="15">SUM(E109:E155)</f>
        <v>311</v>
      </c>
      <c r="F108" s="120">
        <f t="shared" si="15"/>
        <v>313</v>
      </c>
      <c r="G108" s="120">
        <f t="shared" si="15"/>
        <v>310</v>
      </c>
      <c r="H108" s="120">
        <f t="shared" si="15"/>
        <v>313</v>
      </c>
      <c r="I108" s="120">
        <f t="shared" si="15"/>
        <v>306</v>
      </c>
      <c r="J108" s="120">
        <f t="shared" si="15"/>
        <v>306</v>
      </c>
      <c r="K108" s="120">
        <f t="shared" si="15"/>
        <v>169</v>
      </c>
      <c r="L108" s="120">
        <f t="shared" si="15"/>
        <v>163</v>
      </c>
      <c r="M108" s="120">
        <f t="shared" si="15"/>
        <v>169</v>
      </c>
      <c r="N108" s="120">
        <f t="shared" si="15"/>
        <v>157</v>
      </c>
      <c r="O108" s="120">
        <f t="shared" si="15"/>
        <v>168</v>
      </c>
      <c r="P108" s="206">
        <f t="shared" si="15"/>
        <v>570</v>
      </c>
      <c r="Q108" s="1">
        <v>2</v>
      </c>
    </row>
    <row r="109" spans="1:27" s="4" customFormat="1" ht="45.75" customHeight="1" x14ac:dyDescent="0.25">
      <c r="A109" s="174" t="s">
        <v>177</v>
      </c>
      <c r="B109" s="177" t="s">
        <v>393</v>
      </c>
      <c r="C109" s="47" t="s">
        <v>178</v>
      </c>
      <c r="D109" s="90">
        <v>62</v>
      </c>
      <c r="E109" s="127">
        <v>62</v>
      </c>
      <c r="F109" s="127">
        <v>62</v>
      </c>
      <c r="G109" s="127">
        <v>62</v>
      </c>
      <c r="H109" s="127">
        <v>63</v>
      </c>
      <c r="I109" s="127">
        <v>62</v>
      </c>
      <c r="J109" s="127">
        <v>62</v>
      </c>
      <c r="K109" s="127">
        <v>62</v>
      </c>
      <c r="L109" s="127">
        <v>62</v>
      </c>
      <c r="M109" s="127">
        <v>62</v>
      </c>
      <c r="N109" s="127">
        <v>62</v>
      </c>
      <c r="O109" s="127">
        <v>62</v>
      </c>
      <c r="P109" s="127">
        <v>445</v>
      </c>
    </row>
    <row r="110" spans="1:27" s="4" customFormat="1" ht="46.5" customHeight="1" x14ac:dyDescent="0.25">
      <c r="A110" s="174"/>
      <c r="B110" s="177"/>
      <c r="C110" s="47" t="s">
        <v>179</v>
      </c>
      <c r="D110" s="78">
        <v>60</v>
      </c>
      <c r="E110" s="75">
        <v>60</v>
      </c>
      <c r="F110" s="75">
        <v>60</v>
      </c>
      <c r="G110" s="75">
        <v>60</v>
      </c>
      <c r="H110" s="75">
        <v>60</v>
      </c>
      <c r="I110" s="75">
        <v>60</v>
      </c>
      <c r="J110" s="75">
        <v>60</v>
      </c>
      <c r="K110" s="75">
        <v>60</v>
      </c>
      <c r="L110" s="75">
        <v>60</v>
      </c>
      <c r="M110" s="75">
        <v>60</v>
      </c>
      <c r="N110" s="75">
        <v>60</v>
      </c>
      <c r="O110" s="75">
        <v>60</v>
      </c>
      <c r="P110" s="127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</row>
    <row r="111" spans="1:27" s="4" customFormat="1" ht="45" x14ac:dyDescent="0.25">
      <c r="A111" s="174"/>
      <c r="B111" s="177"/>
      <c r="C111" s="47" t="s">
        <v>180</v>
      </c>
      <c r="D111" s="78">
        <v>54</v>
      </c>
      <c r="E111" s="75">
        <v>54</v>
      </c>
      <c r="F111" s="75">
        <v>54</v>
      </c>
      <c r="G111" s="75">
        <v>54</v>
      </c>
      <c r="H111" s="75">
        <v>54</v>
      </c>
      <c r="I111" s="75">
        <v>54</v>
      </c>
      <c r="J111" s="75">
        <v>54</v>
      </c>
      <c r="K111" s="75">
        <v>10</v>
      </c>
      <c r="L111" s="75">
        <v>10</v>
      </c>
      <c r="M111" s="75">
        <v>10</v>
      </c>
      <c r="N111" s="75">
        <v>10</v>
      </c>
      <c r="O111" s="75">
        <v>10</v>
      </c>
      <c r="P111" s="207"/>
    </row>
    <row r="112" spans="1:27" s="4" customFormat="1" ht="18.75" customHeight="1" x14ac:dyDescent="0.25">
      <c r="A112" s="174"/>
      <c r="B112" s="177"/>
      <c r="C112" s="47" t="s">
        <v>181</v>
      </c>
      <c r="D112" s="78">
        <v>10</v>
      </c>
      <c r="E112" s="75">
        <v>14</v>
      </c>
      <c r="F112" s="75">
        <v>14</v>
      </c>
      <c r="G112" s="75">
        <v>10</v>
      </c>
      <c r="H112" s="75">
        <v>10</v>
      </c>
      <c r="I112" s="75">
        <v>10</v>
      </c>
      <c r="J112" s="75">
        <v>10</v>
      </c>
      <c r="K112" s="75">
        <v>10</v>
      </c>
      <c r="L112" s="75">
        <v>10</v>
      </c>
      <c r="M112" s="75">
        <v>10</v>
      </c>
      <c r="N112" s="75">
        <v>10</v>
      </c>
      <c r="O112" s="75">
        <v>10</v>
      </c>
      <c r="P112" s="75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</row>
    <row r="113" spans="1:28" s="4" customFormat="1" ht="33.75" customHeight="1" x14ac:dyDescent="0.25">
      <c r="A113" s="174"/>
      <c r="B113" s="177"/>
      <c r="C113" s="47" t="s">
        <v>182</v>
      </c>
      <c r="D113" s="78">
        <v>10</v>
      </c>
      <c r="E113" s="75">
        <v>10</v>
      </c>
      <c r="F113" s="75">
        <v>10</v>
      </c>
      <c r="G113" s="75">
        <v>10</v>
      </c>
      <c r="H113" s="75">
        <v>10</v>
      </c>
      <c r="I113" s="75">
        <v>10</v>
      </c>
      <c r="J113" s="75">
        <v>10</v>
      </c>
      <c r="K113" s="75">
        <v>10</v>
      </c>
      <c r="L113" s="75">
        <v>10</v>
      </c>
      <c r="M113" s="75">
        <v>10</v>
      </c>
      <c r="N113" s="75">
        <v>10</v>
      </c>
      <c r="O113" s="75">
        <v>10</v>
      </c>
      <c r="P113" s="133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</row>
    <row r="114" spans="1:28" s="4" customFormat="1" ht="23.25" customHeight="1" x14ac:dyDescent="0.25">
      <c r="A114" s="174"/>
      <c r="B114" s="177"/>
      <c r="C114" s="47" t="s">
        <v>558</v>
      </c>
      <c r="D114" s="78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207"/>
    </row>
    <row r="115" spans="1:28" s="4" customFormat="1" ht="18" customHeight="1" x14ac:dyDescent="0.25">
      <c r="A115" s="174"/>
      <c r="B115" s="176" t="s">
        <v>183</v>
      </c>
      <c r="C115" s="47" t="s">
        <v>181</v>
      </c>
      <c r="D115" s="78"/>
      <c r="E115" s="75"/>
      <c r="F115" s="75"/>
      <c r="G115" s="75"/>
      <c r="H115" s="75"/>
      <c r="I115" s="75"/>
      <c r="J115" s="75"/>
      <c r="K115" s="75"/>
      <c r="L115" s="75"/>
      <c r="M115" s="75"/>
      <c r="N115" s="74"/>
      <c r="O115" s="74"/>
      <c r="P115" s="207"/>
    </row>
    <row r="116" spans="1:28" s="4" customFormat="1" ht="16.5" customHeight="1" x14ac:dyDescent="0.25">
      <c r="A116" s="174"/>
      <c r="B116" s="176"/>
      <c r="C116" s="47" t="s">
        <v>115</v>
      </c>
      <c r="D116" s="78">
        <v>6</v>
      </c>
      <c r="E116" s="75">
        <v>5</v>
      </c>
      <c r="F116" s="75">
        <v>7</v>
      </c>
      <c r="G116" s="75">
        <v>4</v>
      </c>
      <c r="H116" s="75">
        <v>6</v>
      </c>
      <c r="I116" s="75">
        <v>4</v>
      </c>
      <c r="J116" s="75">
        <v>4</v>
      </c>
      <c r="K116" s="75">
        <v>2</v>
      </c>
      <c r="L116" s="75">
        <v>0</v>
      </c>
      <c r="M116" s="75">
        <v>2</v>
      </c>
      <c r="N116" s="74">
        <v>0</v>
      </c>
      <c r="O116" s="74">
        <v>2</v>
      </c>
      <c r="P116" s="207"/>
    </row>
    <row r="117" spans="1:28" s="4" customFormat="1" ht="51" customHeight="1" x14ac:dyDescent="0.25">
      <c r="A117" s="174"/>
      <c r="B117" s="176"/>
      <c r="C117" s="47" t="s">
        <v>176</v>
      </c>
      <c r="D117" s="78">
        <v>10</v>
      </c>
      <c r="E117" s="75">
        <v>10</v>
      </c>
      <c r="F117" s="75">
        <v>10</v>
      </c>
      <c r="G117" s="75">
        <v>10</v>
      </c>
      <c r="H117" s="75">
        <v>10</v>
      </c>
      <c r="I117" s="75">
        <v>10</v>
      </c>
      <c r="J117" s="75">
        <v>10</v>
      </c>
      <c r="K117" s="75"/>
      <c r="L117" s="75"/>
      <c r="M117" s="75"/>
      <c r="N117" s="74"/>
      <c r="O117" s="74"/>
      <c r="P117" s="207"/>
    </row>
    <row r="118" spans="1:28" s="4" customFormat="1" ht="30.75" customHeight="1" x14ac:dyDescent="0.25">
      <c r="A118" s="174"/>
      <c r="B118" s="176"/>
      <c r="C118" s="47" t="s">
        <v>101</v>
      </c>
      <c r="D118" s="78">
        <v>4</v>
      </c>
      <c r="E118" s="75">
        <v>4</v>
      </c>
      <c r="F118" s="75">
        <v>4</v>
      </c>
      <c r="G118" s="75">
        <v>4</v>
      </c>
      <c r="H118" s="75">
        <v>4</v>
      </c>
      <c r="I118" s="75">
        <v>4</v>
      </c>
      <c r="J118" s="75">
        <v>4</v>
      </c>
      <c r="K118" s="75"/>
      <c r="L118" s="75"/>
      <c r="M118" s="75"/>
      <c r="N118" s="74"/>
      <c r="O118" s="74"/>
      <c r="P118" s="207"/>
    </row>
    <row r="119" spans="1:28" s="4" customFormat="1" ht="15" customHeight="1" x14ac:dyDescent="0.25">
      <c r="A119" s="174"/>
      <c r="B119" s="176"/>
      <c r="C119" s="47" t="s">
        <v>184</v>
      </c>
      <c r="D119" s="78">
        <v>5</v>
      </c>
      <c r="E119" s="75">
        <v>4</v>
      </c>
      <c r="F119" s="75">
        <v>6</v>
      </c>
      <c r="G119" s="75">
        <v>4</v>
      </c>
      <c r="H119" s="75">
        <v>4</v>
      </c>
      <c r="I119" s="75">
        <v>6</v>
      </c>
      <c r="J119" s="75">
        <v>4</v>
      </c>
      <c r="K119" s="75">
        <v>2</v>
      </c>
      <c r="L119" s="75">
        <v>0</v>
      </c>
      <c r="M119" s="75">
        <v>2</v>
      </c>
      <c r="N119" s="74">
        <v>0</v>
      </c>
      <c r="O119" s="74">
        <v>2</v>
      </c>
      <c r="P119" s="207"/>
    </row>
    <row r="120" spans="1:28" s="4" customFormat="1" ht="15" customHeight="1" x14ac:dyDescent="0.25">
      <c r="A120" s="25" t="s">
        <v>560</v>
      </c>
      <c r="B120" s="47" t="s">
        <v>559</v>
      </c>
      <c r="C120" s="47" t="s">
        <v>561</v>
      </c>
      <c r="D120" s="78"/>
      <c r="E120" s="75"/>
      <c r="F120" s="75"/>
      <c r="G120" s="75"/>
      <c r="H120" s="75"/>
      <c r="I120" s="75"/>
      <c r="J120" s="75"/>
      <c r="K120" s="75"/>
      <c r="L120" s="75"/>
      <c r="M120" s="75"/>
      <c r="N120" s="74"/>
      <c r="O120" s="74"/>
      <c r="P120" s="207"/>
    </row>
    <row r="121" spans="1:28" s="4" customFormat="1" ht="51.75" customHeight="1" x14ac:dyDescent="0.25">
      <c r="A121" s="25" t="s">
        <v>377</v>
      </c>
      <c r="B121" s="47" t="s">
        <v>376</v>
      </c>
      <c r="C121" s="47" t="s">
        <v>394</v>
      </c>
      <c r="D121" s="78">
        <v>1</v>
      </c>
      <c r="E121" s="75">
        <v>0</v>
      </c>
      <c r="F121" s="75">
        <v>0</v>
      </c>
      <c r="G121" s="75">
        <v>4</v>
      </c>
      <c r="H121" s="75">
        <v>2</v>
      </c>
      <c r="I121" s="75">
        <v>0</v>
      </c>
      <c r="J121" s="75">
        <v>1</v>
      </c>
      <c r="K121" s="75">
        <v>1</v>
      </c>
      <c r="L121" s="75">
        <v>1</v>
      </c>
      <c r="M121" s="75">
        <v>1</v>
      </c>
      <c r="N121" s="75">
        <v>0</v>
      </c>
      <c r="O121" s="75">
        <v>0</v>
      </c>
      <c r="P121" s="207"/>
    </row>
    <row r="122" spans="1:28" s="4" customFormat="1" ht="59.25" customHeight="1" x14ac:dyDescent="0.25">
      <c r="A122" s="25" t="s">
        <v>675</v>
      </c>
      <c r="B122" s="47" t="s">
        <v>674</v>
      </c>
      <c r="C122" s="47" t="s">
        <v>673</v>
      </c>
      <c r="D122" s="78">
        <v>1</v>
      </c>
      <c r="E122" s="75">
        <v>1</v>
      </c>
      <c r="F122" s="75">
        <v>1</v>
      </c>
      <c r="G122" s="75">
        <v>1</v>
      </c>
      <c r="H122" s="75">
        <v>1</v>
      </c>
      <c r="I122" s="75">
        <v>1</v>
      </c>
      <c r="J122" s="75">
        <v>1</v>
      </c>
      <c r="K122" s="75">
        <v>1</v>
      </c>
      <c r="L122" s="75">
        <v>1</v>
      </c>
      <c r="M122" s="75">
        <v>1</v>
      </c>
      <c r="N122" s="75">
        <v>1</v>
      </c>
      <c r="O122" s="75">
        <v>1</v>
      </c>
      <c r="P122" s="207"/>
    </row>
    <row r="123" spans="1:28" s="4" customFormat="1" ht="90.75" customHeight="1" x14ac:dyDescent="0.25">
      <c r="A123" s="25" t="s">
        <v>378</v>
      </c>
      <c r="B123" s="47" t="s">
        <v>185</v>
      </c>
      <c r="C123" s="47" t="s">
        <v>379</v>
      </c>
      <c r="D123" s="91">
        <v>1</v>
      </c>
      <c r="E123" s="133">
        <v>1</v>
      </c>
      <c r="F123" s="133"/>
      <c r="G123" s="133"/>
      <c r="H123" s="133"/>
      <c r="I123" s="133">
        <v>1</v>
      </c>
      <c r="J123" s="133"/>
      <c r="K123" s="133"/>
      <c r="L123" s="133">
        <v>1</v>
      </c>
      <c r="M123" s="133"/>
      <c r="N123" s="133">
        <v>1</v>
      </c>
      <c r="O123" s="133"/>
      <c r="P123" s="207"/>
    </row>
    <row r="124" spans="1:28" s="4" customFormat="1" ht="48" customHeight="1" x14ac:dyDescent="0.25">
      <c r="A124" s="25" t="s">
        <v>564</v>
      </c>
      <c r="B124" s="47" t="s">
        <v>563</v>
      </c>
      <c r="C124" s="47" t="s">
        <v>562</v>
      </c>
      <c r="D124" s="78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207"/>
    </row>
    <row r="125" spans="1:28" s="4" customFormat="1" ht="30" customHeight="1" x14ac:dyDescent="0.25">
      <c r="A125" s="25" t="s">
        <v>386</v>
      </c>
      <c r="B125" s="47" t="s">
        <v>385</v>
      </c>
      <c r="C125" s="47" t="s">
        <v>387</v>
      </c>
      <c r="D125" s="78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207"/>
    </row>
    <row r="126" spans="1:28" s="4" customFormat="1" ht="77.25" customHeight="1" x14ac:dyDescent="0.25">
      <c r="A126" s="25" t="s">
        <v>381</v>
      </c>
      <c r="B126" s="47" t="s">
        <v>380</v>
      </c>
      <c r="C126" s="47" t="s">
        <v>382</v>
      </c>
      <c r="D126" s="91">
        <v>3</v>
      </c>
      <c r="E126" s="133">
        <v>3</v>
      </c>
      <c r="F126" s="133">
        <v>1</v>
      </c>
      <c r="G126" s="133">
        <v>3</v>
      </c>
      <c r="H126" s="133">
        <v>2</v>
      </c>
      <c r="I126" s="133">
        <v>1</v>
      </c>
      <c r="J126" s="133">
        <v>4</v>
      </c>
      <c r="K126" s="133">
        <v>2</v>
      </c>
      <c r="L126" s="133"/>
      <c r="M126" s="133">
        <v>2</v>
      </c>
      <c r="N126" s="133"/>
      <c r="O126" s="133">
        <v>2</v>
      </c>
      <c r="P126" s="207"/>
    </row>
    <row r="127" spans="1:28" s="4" customFormat="1" ht="29.25" customHeight="1" x14ac:dyDescent="0.25">
      <c r="A127" s="174" t="s">
        <v>384</v>
      </c>
      <c r="B127" s="176" t="s">
        <v>383</v>
      </c>
      <c r="C127" s="47" t="s">
        <v>186</v>
      </c>
      <c r="D127" s="78">
        <v>79</v>
      </c>
      <c r="E127" s="75">
        <v>78</v>
      </c>
      <c r="F127" s="75">
        <v>79</v>
      </c>
      <c r="G127" s="75">
        <v>78</v>
      </c>
      <c r="H127" s="75">
        <v>80</v>
      </c>
      <c r="I127" s="75">
        <v>78</v>
      </c>
      <c r="J127" s="75">
        <v>78</v>
      </c>
      <c r="K127" s="75">
        <v>3</v>
      </c>
      <c r="L127" s="75">
        <v>0</v>
      </c>
      <c r="M127" s="75">
        <v>4</v>
      </c>
      <c r="N127" s="75">
        <v>0</v>
      </c>
      <c r="O127" s="74">
        <v>3</v>
      </c>
      <c r="P127" s="207"/>
    </row>
    <row r="128" spans="1:28" s="4" customFormat="1" ht="20.25" customHeight="1" x14ac:dyDescent="0.25">
      <c r="A128" s="174"/>
      <c r="B128" s="176"/>
      <c r="C128" s="47" t="s">
        <v>187</v>
      </c>
      <c r="D128" s="91">
        <v>4</v>
      </c>
      <c r="E128" s="133">
        <v>2</v>
      </c>
      <c r="F128" s="133">
        <v>3</v>
      </c>
      <c r="G128" s="133">
        <v>3</v>
      </c>
      <c r="H128" s="133">
        <v>2</v>
      </c>
      <c r="I128" s="133">
        <v>3</v>
      </c>
      <c r="J128" s="133">
        <v>3</v>
      </c>
      <c r="K128" s="133">
        <v>2</v>
      </c>
      <c r="L128" s="133">
        <v>3</v>
      </c>
      <c r="M128" s="133">
        <v>3</v>
      </c>
      <c r="N128" s="133">
        <v>3</v>
      </c>
      <c r="O128" s="133">
        <v>4</v>
      </c>
      <c r="P128" s="207"/>
    </row>
    <row r="129" spans="1:16" s="4" customFormat="1" ht="15.75" customHeight="1" x14ac:dyDescent="0.25">
      <c r="A129" s="25" t="s">
        <v>392</v>
      </c>
      <c r="B129" s="47" t="s">
        <v>388</v>
      </c>
      <c r="C129" s="47" t="s">
        <v>389</v>
      </c>
      <c r="D129" s="78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207"/>
    </row>
    <row r="130" spans="1:16" s="4" customFormat="1" ht="15.75" customHeight="1" x14ac:dyDescent="0.25">
      <c r="A130" s="25"/>
      <c r="B130" s="47"/>
      <c r="C130" s="47" t="s">
        <v>390</v>
      </c>
      <c r="D130" s="78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207"/>
    </row>
    <row r="131" spans="1:16" s="4" customFormat="1" ht="14.25" customHeight="1" x14ac:dyDescent="0.25">
      <c r="A131" s="25"/>
      <c r="B131" s="47"/>
      <c r="C131" s="47" t="s">
        <v>188</v>
      </c>
      <c r="D131" s="78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207"/>
    </row>
    <row r="132" spans="1:16" s="4" customFormat="1" ht="16.5" customHeight="1" x14ac:dyDescent="0.25">
      <c r="A132" s="25"/>
      <c r="B132" s="47"/>
      <c r="C132" s="47" t="s">
        <v>391</v>
      </c>
      <c r="D132" s="78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207"/>
    </row>
    <row r="133" spans="1:16" ht="16.5" customHeight="1" x14ac:dyDescent="0.2">
      <c r="A133" s="33" t="s">
        <v>189</v>
      </c>
      <c r="B133" s="178" t="s">
        <v>190</v>
      </c>
      <c r="C133" s="17" t="s">
        <v>359</v>
      </c>
      <c r="D133" s="78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204"/>
    </row>
    <row r="134" spans="1:16" ht="15.75" customHeight="1" x14ac:dyDescent="0.2">
      <c r="A134" s="182"/>
      <c r="B134" s="178"/>
      <c r="C134" s="17" t="s">
        <v>358</v>
      </c>
      <c r="D134" s="78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204"/>
    </row>
    <row r="135" spans="1:16" ht="15.75" customHeight="1" x14ac:dyDescent="0.2">
      <c r="A135" s="182"/>
      <c r="B135" s="178"/>
      <c r="C135" s="42" t="s">
        <v>565</v>
      </c>
      <c r="D135" s="78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204"/>
    </row>
    <row r="136" spans="1:16" ht="30" x14ac:dyDescent="0.2">
      <c r="A136" s="168" t="s">
        <v>191</v>
      </c>
      <c r="B136" s="159" t="s">
        <v>192</v>
      </c>
      <c r="C136" s="41" t="s">
        <v>193</v>
      </c>
      <c r="D136" s="89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204"/>
    </row>
    <row r="137" spans="1:16" ht="30" x14ac:dyDescent="0.2">
      <c r="A137" s="168"/>
      <c r="B137" s="159"/>
      <c r="C137" s="41" t="s">
        <v>192</v>
      </c>
      <c r="D137" s="89"/>
      <c r="E137" s="145"/>
      <c r="F137" s="145"/>
      <c r="G137" s="145">
        <v>1</v>
      </c>
      <c r="H137" s="145"/>
      <c r="I137" s="145"/>
      <c r="J137" s="145"/>
      <c r="K137" s="145">
        <v>1</v>
      </c>
      <c r="L137" s="145"/>
      <c r="M137" s="145"/>
      <c r="N137" s="145"/>
      <c r="O137" s="145">
        <v>1</v>
      </c>
      <c r="P137" s="204"/>
    </row>
    <row r="138" spans="1:16" ht="20.25" customHeight="1" x14ac:dyDescent="0.2">
      <c r="A138" s="168" t="s">
        <v>194</v>
      </c>
      <c r="B138" s="159" t="s">
        <v>195</v>
      </c>
      <c r="C138" s="41" t="s">
        <v>361</v>
      </c>
      <c r="D138" s="78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204"/>
    </row>
    <row r="139" spans="1:16" ht="30" x14ac:dyDescent="0.2">
      <c r="A139" s="168"/>
      <c r="B139" s="159"/>
      <c r="C139" s="41" t="s">
        <v>362</v>
      </c>
      <c r="D139" s="78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204"/>
    </row>
    <row r="140" spans="1:16" ht="15" x14ac:dyDescent="0.2">
      <c r="A140" s="168"/>
      <c r="B140" s="159"/>
      <c r="C140" s="41" t="s">
        <v>360</v>
      </c>
      <c r="D140" s="78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204"/>
    </row>
    <row r="141" spans="1:16" ht="48.75" customHeight="1" x14ac:dyDescent="0.2">
      <c r="A141" s="43" t="s">
        <v>196</v>
      </c>
      <c r="B141" s="41" t="s">
        <v>197</v>
      </c>
      <c r="C141" s="41" t="s">
        <v>185</v>
      </c>
      <c r="D141" s="78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133"/>
    </row>
    <row r="142" spans="1:16" ht="44.25" customHeight="1" x14ac:dyDescent="0.2">
      <c r="A142" s="168" t="s">
        <v>198</v>
      </c>
      <c r="B142" s="159" t="s">
        <v>186</v>
      </c>
      <c r="C142" s="41" t="s">
        <v>363</v>
      </c>
      <c r="D142" s="78">
        <v>2</v>
      </c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133"/>
    </row>
    <row r="143" spans="1:16" ht="15" x14ac:dyDescent="0.2">
      <c r="A143" s="168"/>
      <c r="B143" s="159"/>
      <c r="C143" s="41" t="s">
        <v>187</v>
      </c>
      <c r="D143" s="78">
        <v>1</v>
      </c>
      <c r="E143" s="75"/>
      <c r="F143" s="75">
        <v>1</v>
      </c>
      <c r="G143" s="75"/>
      <c r="H143" s="75"/>
      <c r="I143" s="75">
        <v>1</v>
      </c>
      <c r="J143" s="75"/>
      <c r="K143" s="75"/>
      <c r="L143" s="75"/>
      <c r="M143" s="75">
        <v>1</v>
      </c>
      <c r="N143" s="75"/>
      <c r="O143" s="75"/>
      <c r="P143" s="204"/>
    </row>
    <row r="144" spans="1:16" s="2" customFormat="1" ht="18.75" customHeight="1" x14ac:dyDescent="0.2">
      <c r="A144" s="168" t="s">
        <v>199</v>
      </c>
      <c r="B144" s="178" t="s">
        <v>200</v>
      </c>
      <c r="C144" s="41" t="s">
        <v>364</v>
      </c>
      <c r="D144" s="78">
        <v>2</v>
      </c>
      <c r="E144" s="75"/>
      <c r="F144" s="75">
        <v>1</v>
      </c>
      <c r="G144" s="75"/>
      <c r="H144" s="75"/>
      <c r="I144" s="75">
        <v>1</v>
      </c>
      <c r="J144" s="75"/>
      <c r="K144" s="75">
        <v>1</v>
      </c>
      <c r="L144" s="75"/>
      <c r="M144" s="75">
        <v>1</v>
      </c>
      <c r="N144" s="75"/>
      <c r="O144" s="75"/>
      <c r="P144" s="133"/>
    </row>
    <row r="145" spans="1:16" ht="15" x14ac:dyDescent="0.2">
      <c r="A145" s="168"/>
      <c r="B145" s="178"/>
      <c r="C145" s="41" t="s">
        <v>365</v>
      </c>
      <c r="D145" s="78">
        <v>1</v>
      </c>
      <c r="E145" s="75">
        <v>1</v>
      </c>
      <c r="F145" s="75"/>
      <c r="G145" s="75"/>
      <c r="H145" s="75">
        <v>1</v>
      </c>
      <c r="I145" s="75"/>
      <c r="J145" s="75">
        <v>1</v>
      </c>
      <c r="K145" s="75"/>
      <c r="L145" s="75">
        <v>1</v>
      </c>
      <c r="M145" s="75"/>
      <c r="N145" s="75"/>
      <c r="O145" s="75"/>
      <c r="P145" s="204"/>
    </row>
    <row r="146" spans="1:16" ht="15" x14ac:dyDescent="0.2">
      <c r="A146" s="168"/>
      <c r="B146" s="178"/>
      <c r="C146" s="41" t="s">
        <v>188</v>
      </c>
      <c r="D146" s="78">
        <v>1</v>
      </c>
      <c r="E146" s="75">
        <v>1</v>
      </c>
      <c r="F146" s="75"/>
      <c r="G146" s="75"/>
      <c r="H146" s="75">
        <v>1</v>
      </c>
      <c r="I146" s="75"/>
      <c r="J146" s="75"/>
      <c r="K146" s="75"/>
      <c r="L146" s="75">
        <v>1</v>
      </c>
      <c r="M146" s="75"/>
      <c r="N146" s="75"/>
      <c r="O146" s="75"/>
      <c r="P146" s="204"/>
    </row>
    <row r="147" spans="1:16" ht="15" x14ac:dyDescent="0.2">
      <c r="A147" s="168"/>
      <c r="B147" s="178"/>
      <c r="C147" s="41" t="s">
        <v>391</v>
      </c>
      <c r="D147" s="78">
        <v>1</v>
      </c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204"/>
    </row>
    <row r="148" spans="1:16" ht="14.25" customHeight="1" x14ac:dyDescent="0.2">
      <c r="A148" s="168" t="s">
        <v>201</v>
      </c>
      <c r="B148" s="159" t="s">
        <v>202</v>
      </c>
      <c r="C148" s="41" t="s">
        <v>367</v>
      </c>
      <c r="D148" s="78">
        <v>1</v>
      </c>
      <c r="E148" s="75">
        <v>1</v>
      </c>
      <c r="F148" s="75"/>
      <c r="G148" s="75">
        <v>1</v>
      </c>
      <c r="H148" s="75"/>
      <c r="I148" s="75"/>
      <c r="J148" s="75"/>
      <c r="K148" s="75">
        <v>1</v>
      </c>
      <c r="L148" s="75"/>
      <c r="M148" s="75"/>
      <c r="N148" s="75"/>
      <c r="O148" s="75"/>
      <c r="P148" s="133"/>
    </row>
    <row r="149" spans="1:16" ht="15" x14ac:dyDescent="0.2">
      <c r="A149" s="168"/>
      <c r="B149" s="159"/>
      <c r="C149" s="41" t="s">
        <v>358</v>
      </c>
      <c r="D149" s="78">
        <v>2</v>
      </c>
      <c r="E149" s="75"/>
      <c r="F149" s="75"/>
      <c r="G149" s="75">
        <v>1</v>
      </c>
      <c r="H149" s="75"/>
      <c r="I149" s="75"/>
      <c r="J149" s="75"/>
      <c r="K149" s="75">
        <v>1</v>
      </c>
      <c r="L149" s="75"/>
      <c r="M149" s="75"/>
      <c r="N149" s="75"/>
      <c r="O149" s="75">
        <v>1</v>
      </c>
      <c r="P149" s="204"/>
    </row>
    <row r="150" spans="1:16" ht="15" x14ac:dyDescent="0.2">
      <c r="A150" s="168"/>
      <c r="B150" s="159"/>
      <c r="C150" s="41" t="s">
        <v>366</v>
      </c>
      <c r="D150" s="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204"/>
    </row>
    <row r="151" spans="1:16" ht="15" x14ac:dyDescent="0.2">
      <c r="A151" s="168" t="s">
        <v>203</v>
      </c>
      <c r="B151" s="159" t="s">
        <v>204</v>
      </c>
      <c r="C151" s="41" t="s">
        <v>525</v>
      </c>
      <c r="D151" s="78">
        <v>1</v>
      </c>
      <c r="E151" s="75"/>
      <c r="F151" s="75"/>
      <c r="G151" s="75"/>
      <c r="H151" s="75">
        <v>1</v>
      </c>
      <c r="I151" s="75"/>
      <c r="J151" s="75"/>
      <c r="K151" s="75"/>
      <c r="L151" s="75">
        <v>1</v>
      </c>
      <c r="M151" s="75"/>
      <c r="N151" s="75"/>
      <c r="O151" s="75"/>
      <c r="P151" s="204"/>
    </row>
    <row r="152" spans="1:16" ht="15" x14ac:dyDescent="0.2">
      <c r="A152" s="168"/>
      <c r="B152" s="159"/>
      <c r="C152" s="41" t="s">
        <v>360</v>
      </c>
      <c r="D152" s="78">
        <v>1</v>
      </c>
      <c r="E152" s="75"/>
      <c r="F152" s="75"/>
      <c r="G152" s="75"/>
      <c r="H152" s="75">
        <v>1</v>
      </c>
      <c r="I152" s="75"/>
      <c r="J152" s="75"/>
      <c r="K152" s="75"/>
      <c r="L152" s="75">
        <v>1</v>
      </c>
      <c r="M152" s="75"/>
      <c r="N152" s="75"/>
      <c r="O152" s="75"/>
      <c r="P152" s="204"/>
    </row>
    <row r="153" spans="1:16" ht="29.25" customHeight="1" x14ac:dyDescent="0.2">
      <c r="A153" s="168"/>
      <c r="B153" s="159"/>
      <c r="C153" s="41" t="s">
        <v>362</v>
      </c>
      <c r="D153" s="78">
        <v>1</v>
      </c>
      <c r="E153" s="75"/>
      <c r="F153" s="75"/>
      <c r="G153" s="75"/>
      <c r="H153" s="75">
        <v>1</v>
      </c>
      <c r="I153" s="75"/>
      <c r="J153" s="75"/>
      <c r="K153" s="75"/>
      <c r="L153" s="75">
        <v>1</v>
      </c>
      <c r="M153" s="75"/>
      <c r="N153" s="75"/>
      <c r="O153" s="75"/>
      <c r="P153" s="204"/>
    </row>
    <row r="154" spans="1:16" ht="59.25" customHeight="1" x14ac:dyDescent="0.2">
      <c r="A154" s="43" t="s">
        <v>728</v>
      </c>
      <c r="B154" s="41" t="s">
        <v>730</v>
      </c>
      <c r="C154" s="41"/>
      <c r="D154" s="78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133">
        <v>25</v>
      </c>
    </row>
    <row r="155" spans="1:16" ht="45" customHeight="1" x14ac:dyDescent="0.2">
      <c r="A155" s="43" t="s">
        <v>729</v>
      </c>
      <c r="B155" s="41" t="s">
        <v>731</v>
      </c>
      <c r="C155" s="41"/>
      <c r="D155" s="78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133">
        <v>100</v>
      </c>
    </row>
    <row r="156" spans="1:16" ht="25.5" customHeight="1" x14ac:dyDescent="0.2">
      <c r="A156" s="84" t="s">
        <v>40</v>
      </c>
      <c r="B156" s="154" t="s">
        <v>41</v>
      </c>
      <c r="C156" s="154"/>
      <c r="D156" s="94">
        <f>SUM(D157:D162)</f>
        <v>0</v>
      </c>
      <c r="E156" s="120">
        <f t="shared" ref="E156:P156" si="16">SUM(E157:E162)</f>
        <v>0</v>
      </c>
      <c r="F156" s="120">
        <f t="shared" si="16"/>
        <v>0</v>
      </c>
      <c r="G156" s="120">
        <f t="shared" si="16"/>
        <v>0</v>
      </c>
      <c r="H156" s="120">
        <f t="shared" si="16"/>
        <v>0</v>
      </c>
      <c r="I156" s="120">
        <f t="shared" si="16"/>
        <v>0</v>
      </c>
      <c r="J156" s="120">
        <f t="shared" si="16"/>
        <v>0</v>
      </c>
      <c r="K156" s="120">
        <f t="shared" si="16"/>
        <v>0</v>
      </c>
      <c r="L156" s="120">
        <f t="shared" si="16"/>
        <v>0</v>
      </c>
      <c r="M156" s="120">
        <f t="shared" si="16"/>
        <v>0</v>
      </c>
      <c r="N156" s="120">
        <f t="shared" si="16"/>
        <v>0</v>
      </c>
      <c r="O156" s="120">
        <f t="shared" si="16"/>
        <v>0</v>
      </c>
      <c r="P156" s="206">
        <f t="shared" si="16"/>
        <v>0</v>
      </c>
    </row>
    <row r="157" spans="1:16" ht="33.75" customHeight="1" x14ac:dyDescent="0.2">
      <c r="A157" s="43" t="s">
        <v>205</v>
      </c>
      <c r="B157" s="42" t="s">
        <v>206</v>
      </c>
      <c r="C157" s="41" t="s">
        <v>206</v>
      </c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204"/>
    </row>
    <row r="158" spans="1:16" ht="15" x14ac:dyDescent="0.2">
      <c r="A158" s="174" t="s">
        <v>368</v>
      </c>
      <c r="B158" s="175" t="s">
        <v>369</v>
      </c>
      <c r="C158" s="47" t="s">
        <v>370</v>
      </c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204"/>
    </row>
    <row r="159" spans="1:16" ht="32.25" customHeight="1" x14ac:dyDescent="0.2">
      <c r="A159" s="174"/>
      <c r="B159" s="175"/>
      <c r="C159" s="47" t="s">
        <v>371</v>
      </c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204"/>
    </row>
    <row r="160" spans="1:16" ht="15" x14ac:dyDescent="0.2">
      <c r="A160" s="168" t="s">
        <v>207</v>
      </c>
      <c r="B160" s="158" t="s">
        <v>208</v>
      </c>
      <c r="C160" s="16" t="s">
        <v>209</v>
      </c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204"/>
    </row>
    <row r="161" spans="1:16" ht="30" x14ac:dyDescent="0.2">
      <c r="A161" s="168"/>
      <c r="B161" s="158"/>
      <c r="C161" s="42" t="s">
        <v>210</v>
      </c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204"/>
    </row>
    <row r="162" spans="1:16" ht="45" x14ac:dyDescent="0.2">
      <c r="A162" s="43" t="s">
        <v>211</v>
      </c>
      <c r="B162" s="42" t="s">
        <v>212</v>
      </c>
      <c r="C162" s="41" t="s">
        <v>213</v>
      </c>
      <c r="D162" s="96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204"/>
    </row>
    <row r="163" spans="1:16" ht="34.5" customHeight="1" x14ac:dyDescent="0.2">
      <c r="A163" s="84" t="s">
        <v>533</v>
      </c>
      <c r="B163" s="154" t="s">
        <v>828</v>
      </c>
      <c r="C163" s="154"/>
      <c r="D163" s="94">
        <f>SUM(D164:D168)</f>
        <v>40</v>
      </c>
      <c r="E163" s="120">
        <f t="shared" ref="E163:P163" si="17">SUM(E164:E168)</f>
        <v>44</v>
      </c>
      <c r="F163" s="120">
        <f t="shared" si="17"/>
        <v>44</v>
      </c>
      <c r="G163" s="120">
        <f t="shared" si="17"/>
        <v>43</v>
      </c>
      <c r="H163" s="120">
        <f t="shared" si="17"/>
        <v>43</v>
      </c>
      <c r="I163" s="120">
        <f t="shared" si="17"/>
        <v>43</v>
      </c>
      <c r="J163" s="120">
        <f t="shared" si="17"/>
        <v>43</v>
      </c>
      <c r="K163" s="120">
        <f t="shared" si="17"/>
        <v>42</v>
      </c>
      <c r="L163" s="120">
        <f t="shared" si="17"/>
        <v>42</v>
      </c>
      <c r="M163" s="120">
        <f t="shared" si="17"/>
        <v>42</v>
      </c>
      <c r="N163" s="120">
        <f t="shared" si="17"/>
        <v>42</v>
      </c>
      <c r="O163" s="120">
        <f t="shared" si="17"/>
        <v>42</v>
      </c>
      <c r="P163" s="206">
        <f t="shared" si="17"/>
        <v>0</v>
      </c>
    </row>
    <row r="164" spans="1:16" ht="29.25" customHeight="1" x14ac:dyDescent="0.2">
      <c r="A164" s="172" t="s">
        <v>672</v>
      </c>
      <c r="B164" s="173" t="s">
        <v>671</v>
      </c>
      <c r="C164" s="54" t="s">
        <v>670</v>
      </c>
      <c r="D164" s="97">
        <v>8</v>
      </c>
      <c r="E164" s="144">
        <v>10</v>
      </c>
      <c r="F164" s="144">
        <v>10</v>
      </c>
      <c r="G164" s="144">
        <v>10</v>
      </c>
      <c r="H164" s="144">
        <v>10</v>
      </c>
      <c r="I164" s="144">
        <v>10</v>
      </c>
      <c r="J164" s="144">
        <v>10</v>
      </c>
      <c r="K164" s="144">
        <v>10</v>
      </c>
      <c r="L164" s="144">
        <v>10</v>
      </c>
      <c r="M164" s="144">
        <v>10</v>
      </c>
      <c r="N164" s="144">
        <v>10</v>
      </c>
      <c r="O164" s="144">
        <v>10</v>
      </c>
      <c r="P164" s="208"/>
    </row>
    <row r="165" spans="1:16" ht="29.25" customHeight="1" x14ac:dyDescent="0.2">
      <c r="A165" s="172"/>
      <c r="B165" s="173"/>
      <c r="C165" s="50" t="s">
        <v>669</v>
      </c>
      <c r="D165" s="97">
        <v>6</v>
      </c>
      <c r="E165" s="144">
        <v>6</v>
      </c>
      <c r="F165" s="144">
        <v>6</v>
      </c>
      <c r="G165" s="144">
        <v>6</v>
      </c>
      <c r="H165" s="144">
        <v>6</v>
      </c>
      <c r="I165" s="144">
        <v>6</v>
      </c>
      <c r="J165" s="144">
        <v>6</v>
      </c>
      <c r="K165" s="144">
        <v>6</v>
      </c>
      <c r="L165" s="144">
        <v>6</v>
      </c>
      <c r="M165" s="144">
        <v>6</v>
      </c>
      <c r="N165" s="144">
        <v>6</v>
      </c>
      <c r="O165" s="144">
        <v>6</v>
      </c>
      <c r="P165" s="208"/>
    </row>
    <row r="166" spans="1:16" ht="29.25" customHeight="1" x14ac:dyDescent="0.2">
      <c r="A166" s="172"/>
      <c r="B166" s="173"/>
      <c r="C166" s="51" t="s">
        <v>668</v>
      </c>
      <c r="D166" s="97">
        <v>1</v>
      </c>
      <c r="E166" s="144">
        <v>1</v>
      </c>
      <c r="F166" s="144">
        <v>1</v>
      </c>
      <c r="G166" s="144">
        <v>1</v>
      </c>
      <c r="H166" s="144">
        <v>1</v>
      </c>
      <c r="I166" s="144">
        <v>1</v>
      </c>
      <c r="J166" s="144">
        <v>1</v>
      </c>
      <c r="K166" s="144">
        <v>1</v>
      </c>
      <c r="L166" s="144">
        <v>1</v>
      </c>
      <c r="M166" s="144">
        <v>1</v>
      </c>
      <c r="N166" s="144">
        <v>1</v>
      </c>
      <c r="O166" s="144">
        <v>1</v>
      </c>
      <c r="P166" s="208"/>
    </row>
    <row r="167" spans="1:16" ht="31.5" customHeight="1" x14ac:dyDescent="0.2">
      <c r="A167" s="44" t="s">
        <v>587</v>
      </c>
      <c r="B167" s="44" t="s">
        <v>588</v>
      </c>
      <c r="C167" s="44" t="s">
        <v>347</v>
      </c>
      <c r="D167" s="97"/>
      <c r="E167" s="144">
        <v>2</v>
      </c>
      <c r="F167" s="144">
        <v>2</v>
      </c>
      <c r="G167" s="144">
        <v>1</v>
      </c>
      <c r="H167" s="144">
        <v>1</v>
      </c>
      <c r="I167" s="144">
        <v>1</v>
      </c>
      <c r="J167" s="144">
        <v>1</v>
      </c>
      <c r="K167" s="144"/>
      <c r="L167" s="144"/>
      <c r="M167" s="144"/>
      <c r="N167" s="144"/>
      <c r="O167" s="144"/>
      <c r="P167" s="208"/>
    </row>
    <row r="168" spans="1:16" ht="44.25" customHeight="1" x14ac:dyDescent="0.2">
      <c r="A168" s="44" t="s">
        <v>771</v>
      </c>
      <c r="B168" s="44" t="s">
        <v>767</v>
      </c>
      <c r="C168" s="44" t="s">
        <v>347</v>
      </c>
      <c r="D168" s="97">
        <v>25</v>
      </c>
      <c r="E168" s="144">
        <v>25</v>
      </c>
      <c r="F168" s="144">
        <v>25</v>
      </c>
      <c r="G168" s="144">
        <v>25</v>
      </c>
      <c r="H168" s="144">
        <v>25</v>
      </c>
      <c r="I168" s="144">
        <v>25</v>
      </c>
      <c r="J168" s="144">
        <v>25</v>
      </c>
      <c r="K168" s="144">
        <v>25</v>
      </c>
      <c r="L168" s="144">
        <v>25</v>
      </c>
      <c r="M168" s="144">
        <v>25</v>
      </c>
      <c r="N168" s="144">
        <v>25</v>
      </c>
      <c r="O168" s="144">
        <v>25</v>
      </c>
      <c r="P168" s="208"/>
    </row>
    <row r="169" spans="1:16" ht="31.5" customHeight="1" x14ac:dyDescent="0.2">
      <c r="A169" s="84" t="s">
        <v>699</v>
      </c>
      <c r="B169" s="154" t="s">
        <v>827</v>
      </c>
      <c r="C169" s="154"/>
      <c r="D169" s="94">
        <f>SUM(D170:D192)</f>
        <v>999</v>
      </c>
      <c r="E169" s="120">
        <f>E170</f>
        <v>50</v>
      </c>
      <c r="F169" s="120">
        <f t="shared" ref="F169:O169" si="18">F170</f>
        <v>50</v>
      </c>
      <c r="G169" s="120">
        <f t="shared" si="18"/>
        <v>50</v>
      </c>
      <c r="H169" s="120">
        <f t="shared" si="18"/>
        <v>40</v>
      </c>
      <c r="I169" s="120">
        <f t="shared" si="18"/>
        <v>40</v>
      </c>
      <c r="J169" s="120">
        <f t="shared" si="18"/>
        <v>40</v>
      </c>
      <c r="K169" s="120">
        <f t="shared" si="18"/>
        <v>30</v>
      </c>
      <c r="L169" s="120">
        <f t="shared" si="18"/>
        <v>30</v>
      </c>
      <c r="M169" s="120">
        <f t="shared" si="18"/>
        <v>30</v>
      </c>
      <c r="N169" s="120">
        <f t="shared" si="18"/>
        <v>20</v>
      </c>
      <c r="O169" s="120">
        <f t="shared" si="18"/>
        <v>20</v>
      </c>
      <c r="P169" s="206"/>
    </row>
    <row r="170" spans="1:16" ht="45.75" customHeight="1" x14ac:dyDescent="0.2">
      <c r="A170" s="44" t="s">
        <v>810</v>
      </c>
      <c r="B170" s="44" t="s">
        <v>811</v>
      </c>
      <c r="C170" s="44" t="s">
        <v>812</v>
      </c>
      <c r="D170" s="97"/>
      <c r="E170" s="139">
        <v>50</v>
      </c>
      <c r="F170" s="139">
        <v>50</v>
      </c>
      <c r="G170" s="139">
        <v>50</v>
      </c>
      <c r="H170" s="139">
        <v>40</v>
      </c>
      <c r="I170" s="139">
        <v>40</v>
      </c>
      <c r="J170" s="139">
        <v>40</v>
      </c>
      <c r="K170" s="139">
        <v>30</v>
      </c>
      <c r="L170" s="139">
        <v>30</v>
      </c>
      <c r="M170" s="139">
        <v>30</v>
      </c>
      <c r="N170" s="139">
        <v>20</v>
      </c>
      <c r="O170" s="139">
        <v>20</v>
      </c>
      <c r="P170" s="208"/>
    </row>
    <row r="171" spans="1:16" ht="34.5" customHeight="1" x14ac:dyDescent="0.2">
      <c r="A171" s="84" t="s">
        <v>26</v>
      </c>
      <c r="B171" s="154" t="s">
        <v>27</v>
      </c>
      <c r="C171" s="154"/>
      <c r="D171" s="94">
        <f>SUM(D172:D194)</f>
        <v>542</v>
      </c>
      <c r="E171" s="120">
        <f t="shared" ref="E171:P171" si="19">SUM(E172:E194)</f>
        <v>506</v>
      </c>
      <c r="F171" s="120">
        <f t="shared" si="19"/>
        <v>487</v>
      </c>
      <c r="G171" s="120">
        <f t="shared" si="19"/>
        <v>486</v>
      </c>
      <c r="H171" s="120">
        <f t="shared" si="19"/>
        <v>508</v>
      </c>
      <c r="I171" s="120">
        <f t="shared" si="19"/>
        <v>508</v>
      </c>
      <c r="J171" s="120">
        <f t="shared" si="19"/>
        <v>509</v>
      </c>
      <c r="K171" s="120">
        <f t="shared" si="19"/>
        <v>508</v>
      </c>
      <c r="L171" s="120">
        <f t="shared" si="19"/>
        <v>510</v>
      </c>
      <c r="M171" s="120">
        <f t="shared" si="19"/>
        <v>510</v>
      </c>
      <c r="N171" s="120">
        <f t="shared" si="19"/>
        <v>510</v>
      </c>
      <c r="O171" s="120">
        <f t="shared" si="19"/>
        <v>510</v>
      </c>
      <c r="P171" s="206">
        <f t="shared" si="19"/>
        <v>390</v>
      </c>
    </row>
    <row r="172" spans="1:16" ht="28.5" customHeight="1" x14ac:dyDescent="0.2">
      <c r="A172" s="18" t="s">
        <v>214</v>
      </c>
      <c r="B172" s="41" t="s">
        <v>215</v>
      </c>
      <c r="C172" s="41" t="s">
        <v>216</v>
      </c>
      <c r="D172" s="78">
        <v>24</v>
      </c>
      <c r="E172" s="75">
        <v>20</v>
      </c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204"/>
    </row>
    <row r="173" spans="1:16" ht="155.25" customHeight="1" x14ac:dyDescent="0.2">
      <c r="A173" s="43" t="s">
        <v>217</v>
      </c>
      <c r="B173" s="41" t="s">
        <v>218</v>
      </c>
      <c r="C173" s="41" t="s">
        <v>219</v>
      </c>
      <c r="D173" s="78">
        <v>8</v>
      </c>
      <c r="E173" s="75">
        <v>6</v>
      </c>
      <c r="F173" s="75">
        <v>6</v>
      </c>
      <c r="G173" s="75">
        <v>6</v>
      </c>
      <c r="H173" s="75">
        <v>6</v>
      </c>
      <c r="I173" s="75">
        <v>6</v>
      </c>
      <c r="J173" s="75">
        <v>6</v>
      </c>
      <c r="K173" s="75">
        <v>6</v>
      </c>
      <c r="L173" s="75">
        <v>6</v>
      </c>
      <c r="M173" s="75">
        <v>6</v>
      </c>
      <c r="N173" s="75">
        <v>6</v>
      </c>
      <c r="O173" s="75">
        <v>6</v>
      </c>
      <c r="P173" s="204"/>
    </row>
    <row r="174" spans="1:16" ht="80.25" customHeight="1" x14ac:dyDescent="0.2">
      <c r="A174" s="17" t="s">
        <v>220</v>
      </c>
      <c r="B174" s="41" t="s">
        <v>221</v>
      </c>
      <c r="C174" s="41" t="s">
        <v>789</v>
      </c>
      <c r="D174" s="76"/>
      <c r="E174" s="77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204"/>
    </row>
    <row r="175" spans="1:16" ht="65.25" customHeight="1" x14ac:dyDescent="0.2">
      <c r="A175" s="33" t="s">
        <v>222</v>
      </c>
      <c r="B175" s="34" t="s">
        <v>223</v>
      </c>
      <c r="C175" s="41" t="s">
        <v>585</v>
      </c>
      <c r="D175" s="78">
        <v>31</v>
      </c>
      <c r="E175" s="85">
        <f>10+6</f>
        <v>16</v>
      </c>
      <c r="F175" s="85">
        <f>10+6</f>
        <v>16</v>
      </c>
      <c r="G175" s="85">
        <f>10+6</f>
        <v>16</v>
      </c>
      <c r="H175" s="85">
        <f>22+6</f>
        <v>28</v>
      </c>
      <c r="I175" s="85">
        <f t="shared" ref="I175:O175" si="20">22+6</f>
        <v>28</v>
      </c>
      <c r="J175" s="85">
        <f t="shared" si="20"/>
        <v>28</v>
      </c>
      <c r="K175" s="85">
        <f t="shared" si="20"/>
        <v>28</v>
      </c>
      <c r="L175" s="85">
        <f t="shared" si="20"/>
        <v>28</v>
      </c>
      <c r="M175" s="85">
        <f t="shared" si="20"/>
        <v>28</v>
      </c>
      <c r="N175" s="85">
        <f t="shared" si="20"/>
        <v>28</v>
      </c>
      <c r="O175" s="85">
        <f t="shared" si="20"/>
        <v>28</v>
      </c>
      <c r="P175" s="75">
        <v>40</v>
      </c>
    </row>
    <row r="176" spans="1:16" ht="30" customHeight="1" x14ac:dyDescent="0.2">
      <c r="A176" s="168" t="s">
        <v>224</v>
      </c>
      <c r="B176" s="159" t="s">
        <v>225</v>
      </c>
      <c r="C176" s="41" t="s">
        <v>226</v>
      </c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5">
        <v>25</v>
      </c>
    </row>
    <row r="177" spans="1:16" ht="15" x14ac:dyDescent="0.2">
      <c r="A177" s="168"/>
      <c r="B177" s="159"/>
      <c r="C177" s="41" t="s">
        <v>225</v>
      </c>
      <c r="D177" s="78">
        <v>4</v>
      </c>
      <c r="E177" s="75">
        <v>4</v>
      </c>
      <c r="F177" s="75">
        <v>4</v>
      </c>
      <c r="G177" s="75">
        <v>4</v>
      </c>
      <c r="H177" s="75">
        <v>4</v>
      </c>
      <c r="I177" s="75">
        <v>4</v>
      </c>
      <c r="J177" s="75">
        <v>4</v>
      </c>
      <c r="K177" s="75">
        <v>4</v>
      </c>
      <c r="L177" s="75">
        <v>4</v>
      </c>
      <c r="M177" s="75">
        <v>4</v>
      </c>
      <c r="N177" s="75">
        <v>4</v>
      </c>
      <c r="O177" s="75">
        <v>4</v>
      </c>
      <c r="P177" s="204"/>
    </row>
    <row r="178" spans="1:16" ht="15.75" customHeight="1" x14ac:dyDescent="0.2">
      <c r="A178" s="168"/>
      <c r="B178" s="159"/>
      <c r="C178" s="41" t="s">
        <v>227</v>
      </c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204"/>
    </row>
    <row r="179" spans="1:16" ht="76.5" customHeight="1" x14ac:dyDescent="0.2">
      <c r="A179" s="33" t="s">
        <v>228</v>
      </c>
      <c r="B179" s="34" t="s">
        <v>229</v>
      </c>
      <c r="C179" s="41" t="s">
        <v>586</v>
      </c>
      <c r="D179" s="78">
        <v>25</v>
      </c>
      <c r="E179" s="85">
        <v>10</v>
      </c>
      <c r="F179" s="85">
        <v>10</v>
      </c>
      <c r="G179" s="85">
        <v>10</v>
      </c>
      <c r="H179" s="85">
        <v>20</v>
      </c>
      <c r="I179" s="85">
        <v>20</v>
      </c>
      <c r="J179" s="85">
        <v>20</v>
      </c>
      <c r="K179" s="85">
        <v>20</v>
      </c>
      <c r="L179" s="85">
        <v>22</v>
      </c>
      <c r="M179" s="85">
        <v>22</v>
      </c>
      <c r="N179" s="85">
        <v>22</v>
      </c>
      <c r="O179" s="85">
        <v>22</v>
      </c>
      <c r="P179" s="75">
        <v>50</v>
      </c>
    </row>
    <row r="180" spans="1:16" ht="32.25" customHeight="1" x14ac:dyDescent="0.2">
      <c r="A180" s="168" t="s">
        <v>642</v>
      </c>
      <c r="B180" s="178" t="s">
        <v>641</v>
      </c>
      <c r="C180" s="41" t="s">
        <v>634</v>
      </c>
      <c r="D180" s="98">
        <v>20</v>
      </c>
      <c r="E180" s="142">
        <v>20</v>
      </c>
      <c r="F180" s="142">
        <v>20</v>
      </c>
      <c r="G180" s="142">
        <v>20</v>
      </c>
      <c r="H180" s="142">
        <v>20</v>
      </c>
      <c r="I180" s="142">
        <v>20</v>
      </c>
      <c r="J180" s="142">
        <v>20</v>
      </c>
      <c r="K180" s="142">
        <v>20</v>
      </c>
      <c r="L180" s="142">
        <v>20</v>
      </c>
      <c r="M180" s="142">
        <v>20</v>
      </c>
      <c r="N180" s="142">
        <v>20</v>
      </c>
      <c r="O180" s="142">
        <v>20</v>
      </c>
      <c r="P180" s="75">
        <v>50</v>
      </c>
    </row>
    <row r="181" spans="1:16" ht="30" customHeight="1" x14ac:dyDescent="0.2">
      <c r="A181" s="168"/>
      <c r="B181" s="178"/>
      <c r="C181" s="41" t="s">
        <v>640</v>
      </c>
      <c r="D181" s="98">
        <v>10</v>
      </c>
      <c r="E181" s="142">
        <v>10</v>
      </c>
      <c r="F181" s="142">
        <v>10</v>
      </c>
      <c r="G181" s="142">
        <v>10</v>
      </c>
      <c r="H181" s="142">
        <v>10</v>
      </c>
      <c r="I181" s="142">
        <v>10</v>
      </c>
      <c r="J181" s="142">
        <v>10</v>
      </c>
      <c r="K181" s="142">
        <v>10</v>
      </c>
      <c r="L181" s="142">
        <v>10</v>
      </c>
      <c r="M181" s="142">
        <v>10</v>
      </c>
      <c r="N181" s="142">
        <v>10</v>
      </c>
      <c r="O181" s="142">
        <v>10</v>
      </c>
      <c r="P181" s="204"/>
    </row>
    <row r="182" spans="1:16" ht="31.5" customHeight="1" x14ac:dyDescent="0.2">
      <c r="A182" s="168"/>
      <c r="B182" s="178"/>
      <c r="C182" s="41" t="s">
        <v>639</v>
      </c>
      <c r="D182" s="98">
        <v>10</v>
      </c>
      <c r="E182" s="142">
        <v>10</v>
      </c>
      <c r="F182" s="142">
        <v>10</v>
      </c>
      <c r="G182" s="142">
        <v>10</v>
      </c>
      <c r="H182" s="142">
        <v>10</v>
      </c>
      <c r="I182" s="142">
        <v>10</v>
      </c>
      <c r="J182" s="142">
        <v>10</v>
      </c>
      <c r="K182" s="142">
        <v>10</v>
      </c>
      <c r="L182" s="142">
        <v>10</v>
      </c>
      <c r="M182" s="142">
        <v>10</v>
      </c>
      <c r="N182" s="142">
        <v>10</v>
      </c>
      <c r="O182" s="142">
        <v>10</v>
      </c>
      <c r="P182" s="204"/>
    </row>
    <row r="183" spans="1:16" ht="30.75" customHeight="1" x14ac:dyDescent="0.2">
      <c r="A183" s="168"/>
      <c r="B183" s="178"/>
      <c r="C183" s="41" t="s">
        <v>638</v>
      </c>
      <c r="D183" s="98">
        <v>10</v>
      </c>
      <c r="E183" s="142">
        <v>10</v>
      </c>
      <c r="F183" s="142">
        <v>10</v>
      </c>
      <c r="G183" s="142">
        <v>10</v>
      </c>
      <c r="H183" s="142">
        <v>10</v>
      </c>
      <c r="I183" s="142">
        <v>10</v>
      </c>
      <c r="J183" s="142">
        <v>10</v>
      </c>
      <c r="K183" s="142">
        <v>10</v>
      </c>
      <c r="L183" s="142">
        <v>10</v>
      </c>
      <c r="M183" s="142">
        <v>10</v>
      </c>
      <c r="N183" s="142">
        <v>10</v>
      </c>
      <c r="O183" s="142">
        <v>10</v>
      </c>
      <c r="P183" s="204"/>
    </row>
    <row r="184" spans="1:16" ht="46.5" customHeight="1" x14ac:dyDescent="0.2">
      <c r="A184" s="168" t="s">
        <v>637</v>
      </c>
      <c r="B184" s="178" t="s">
        <v>636</v>
      </c>
      <c r="C184" s="41" t="s">
        <v>635</v>
      </c>
      <c r="D184" s="98">
        <v>25</v>
      </c>
      <c r="E184" s="142">
        <v>25</v>
      </c>
      <c r="F184" s="142">
        <v>25</v>
      </c>
      <c r="G184" s="142">
        <v>25</v>
      </c>
      <c r="H184" s="142">
        <v>25</v>
      </c>
      <c r="I184" s="142">
        <v>25</v>
      </c>
      <c r="J184" s="142">
        <v>25</v>
      </c>
      <c r="K184" s="142">
        <v>25</v>
      </c>
      <c r="L184" s="142">
        <v>25</v>
      </c>
      <c r="M184" s="142">
        <v>25</v>
      </c>
      <c r="N184" s="142">
        <v>25</v>
      </c>
      <c r="O184" s="142">
        <v>25</v>
      </c>
      <c r="P184" s="75">
        <v>50</v>
      </c>
    </row>
    <row r="185" spans="1:16" ht="30" customHeight="1" x14ac:dyDescent="0.2">
      <c r="A185" s="168"/>
      <c r="B185" s="178"/>
      <c r="C185" s="41" t="s">
        <v>634</v>
      </c>
      <c r="D185" s="98">
        <v>25</v>
      </c>
      <c r="E185" s="142">
        <v>25</v>
      </c>
      <c r="F185" s="142">
        <v>25</v>
      </c>
      <c r="G185" s="142">
        <v>25</v>
      </c>
      <c r="H185" s="142">
        <v>25</v>
      </c>
      <c r="I185" s="142">
        <v>25</v>
      </c>
      <c r="J185" s="142">
        <v>25</v>
      </c>
      <c r="K185" s="142">
        <v>25</v>
      </c>
      <c r="L185" s="142">
        <v>25</v>
      </c>
      <c r="M185" s="142">
        <v>25</v>
      </c>
      <c r="N185" s="142">
        <v>25</v>
      </c>
      <c r="O185" s="142">
        <v>25</v>
      </c>
      <c r="P185" s="204"/>
    </row>
    <row r="186" spans="1:16" ht="49.5" customHeight="1" x14ac:dyDescent="0.2">
      <c r="A186" s="33" t="s">
        <v>833</v>
      </c>
      <c r="B186" s="34" t="s">
        <v>834</v>
      </c>
      <c r="C186" s="41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5">
        <v>25</v>
      </c>
    </row>
    <row r="187" spans="1:16" ht="45" x14ac:dyDescent="0.2">
      <c r="A187" s="43" t="s">
        <v>231</v>
      </c>
      <c r="B187" s="41" t="s">
        <v>232</v>
      </c>
      <c r="C187" s="42" t="s">
        <v>230</v>
      </c>
      <c r="D187" s="99">
        <v>125</v>
      </c>
      <c r="E187" s="142">
        <v>125</v>
      </c>
      <c r="F187" s="142">
        <v>126</v>
      </c>
      <c r="G187" s="142">
        <v>125</v>
      </c>
      <c r="H187" s="142">
        <v>125</v>
      </c>
      <c r="I187" s="142">
        <v>125</v>
      </c>
      <c r="J187" s="142">
        <v>126</v>
      </c>
      <c r="K187" s="142">
        <v>125</v>
      </c>
      <c r="L187" s="142">
        <v>125</v>
      </c>
      <c r="M187" s="142">
        <v>125</v>
      </c>
      <c r="N187" s="142">
        <v>125</v>
      </c>
      <c r="O187" s="142">
        <v>125</v>
      </c>
      <c r="P187" s="75">
        <v>150</v>
      </c>
    </row>
    <row r="188" spans="1:16" ht="15" x14ac:dyDescent="0.2">
      <c r="A188" s="168" t="s">
        <v>633</v>
      </c>
      <c r="B188" s="159" t="s">
        <v>632</v>
      </c>
      <c r="C188" s="42" t="s">
        <v>336</v>
      </c>
      <c r="D188" s="98">
        <v>50</v>
      </c>
      <c r="E188" s="142">
        <v>50</v>
      </c>
      <c r="F188" s="142">
        <v>50</v>
      </c>
      <c r="G188" s="142">
        <v>50</v>
      </c>
      <c r="H188" s="142">
        <v>50</v>
      </c>
      <c r="I188" s="142">
        <v>50</v>
      </c>
      <c r="J188" s="142">
        <v>50</v>
      </c>
      <c r="K188" s="142">
        <v>50</v>
      </c>
      <c r="L188" s="142">
        <v>50</v>
      </c>
      <c r="M188" s="142">
        <v>50</v>
      </c>
      <c r="N188" s="142">
        <v>50</v>
      </c>
      <c r="O188" s="142">
        <v>50</v>
      </c>
      <c r="P188" s="204"/>
    </row>
    <row r="189" spans="1:16" ht="15" x14ac:dyDescent="0.2">
      <c r="A189" s="168"/>
      <c r="B189" s="159"/>
      <c r="C189" s="42" t="s">
        <v>627</v>
      </c>
      <c r="D189" s="98">
        <v>25</v>
      </c>
      <c r="E189" s="142">
        <v>25</v>
      </c>
      <c r="F189" s="142">
        <v>25</v>
      </c>
      <c r="G189" s="142">
        <v>25</v>
      </c>
      <c r="H189" s="142">
        <v>25</v>
      </c>
      <c r="I189" s="142">
        <v>25</v>
      </c>
      <c r="J189" s="142">
        <v>25</v>
      </c>
      <c r="K189" s="142">
        <v>25</v>
      </c>
      <c r="L189" s="142">
        <v>25</v>
      </c>
      <c r="M189" s="142">
        <v>25</v>
      </c>
      <c r="N189" s="142">
        <v>25</v>
      </c>
      <c r="O189" s="142">
        <v>25</v>
      </c>
      <c r="P189" s="204"/>
    </row>
    <row r="190" spans="1:16" ht="15" x14ac:dyDescent="0.2">
      <c r="A190" s="168" t="s">
        <v>631</v>
      </c>
      <c r="B190" s="159" t="s">
        <v>630</v>
      </c>
      <c r="C190" s="42" t="s">
        <v>336</v>
      </c>
      <c r="D190" s="98">
        <v>30</v>
      </c>
      <c r="E190" s="142">
        <v>30</v>
      </c>
      <c r="F190" s="142">
        <v>30</v>
      </c>
      <c r="G190" s="142">
        <v>30</v>
      </c>
      <c r="H190" s="142">
        <v>30</v>
      </c>
      <c r="I190" s="142">
        <v>30</v>
      </c>
      <c r="J190" s="142">
        <v>30</v>
      </c>
      <c r="K190" s="142">
        <v>30</v>
      </c>
      <c r="L190" s="142">
        <v>30</v>
      </c>
      <c r="M190" s="142">
        <v>30</v>
      </c>
      <c r="N190" s="142">
        <v>30</v>
      </c>
      <c r="O190" s="142">
        <v>30</v>
      </c>
      <c r="P190" s="204"/>
    </row>
    <row r="191" spans="1:16" ht="15" x14ac:dyDescent="0.2">
      <c r="A191" s="168"/>
      <c r="B191" s="159"/>
      <c r="C191" s="42" t="s">
        <v>627</v>
      </c>
      <c r="D191" s="98">
        <v>20</v>
      </c>
      <c r="E191" s="142">
        <v>20</v>
      </c>
      <c r="F191" s="142">
        <v>20</v>
      </c>
      <c r="G191" s="142">
        <v>20</v>
      </c>
      <c r="H191" s="142">
        <v>20</v>
      </c>
      <c r="I191" s="142">
        <v>20</v>
      </c>
      <c r="J191" s="142">
        <v>20</v>
      </c>
      <c r="K191" s="142">
        <v>20</v>
      </c>
      <c r="L191" s="142">
        <v>20</v>
      </c>
      <c r="M191" s="142">
        <v>20</v>
      </c>
      <c r="N191" s="142">
        <v>20</v>
      </c>
      <c r="O191" s="142">
        <v>20</v>
      </c>
      <c r="P191" s="204"/>
    </row>
    <row r="192" spans="1:16" ht="15" x14ac:dyDescent="0.2">
      <c r="A192" s="168" t="s">
        <v>629</v>
      </c>
      <c r="B192" s="159" t="s">
        <v>628</v>
      </c>
      <c r="C192" s="42" t="s">
        <v>336</v>
      </c>
      <c r="D192" s="98">
        <v>15</v>
      </c>
      <c r="E192" s="142">
        <v>15</v>
      </c>
      <c r="F192" s="142">
        <v>15</v>
      </c>
      <c r="G192" s="142">
        <v>15</v>
      </c>
      <c r="H192" s="142">
        <v>15</v>
      </c>
      <c r="I192" s="142">
        <v>15</v>
      </c>
      <c r="J192" s="142">
        <v>15</v>
      </c>
      <c r="K192" s="142">
        <v>15</v>
      </c>
      <c r="L192" s="142">
        <v>15</v>
      </c>
      <c r="M192" s="142">
        <v>15</v>
      </c>
      <c r="N192" s="142">
        <v>15</v>
      </c>
      <c r="O192" s="142">
        <v>15</v>
      </c>
      <c r="P192" s="204"/>
    </row>
    <row r="193" spans="1:16" ht="15" x14ac:dyDescent="0.2">
      <c r="A193" s="168"/>
      <c r="B193" s="159"/>
      <c r="C193" s="42" t="s">
        <v>627</v>
      </c>
      <c r="D193" s="98">
        <v>10</v>
      </c>
      <c r="E193" s="142">
        <v>10</v>
      </c>
      <c r="F193" s="142">
        <v>10</v>
      </c>
      <c r="G193" s="142">
        <v>10</v>
      </c>
      <c r="H193" s="142">
        <v>10</v>
      </c>
      <c r="I193" s="142">
        <v>10</v>
      </c>
      <c r="J193" s="142">
        <v>10</v>
      </c>
      <c r="K193" s="142">
        <v>10</v>
      </c>
      <c r="L193" s="142">
        <v>10</v>
      </c>
      <c r="M193" s="142">
        <v>10</v>
      </c>
      <c r="N193" s="142">
        <v>10</v>
      </c>
      <c r="O193" s="142">
        <v>10</v>
      </c>
      <c r="P193" s="204"/>
    </row>
    <row r="194" spans="1:16" ht="60" x14ac:dyDescent="0.2">
      <c r="A194" s="43" t="s">
        <v>626</v>
      </c>
      <c r="B194" s="41" t="s">
        <v>625</v>
      </c>
      <c r="C194" s="43" t="s">
        <v>624</v>
      </c>
      <c r="D194" s="98">
        <v>75</v>
      </c>
      <c r="E194" s="142">
        <v>75</v>
      </c>
      <c r="F194" s="142">
        <v>75</v>
      </c>
      <c r="G194" s="142">
        <v>75</v>
      </c>
      <c r="H194" s="142">
        <v>75</v>
      </c>
      <c r="I194" s="142">
        <v>75</v>
      </c>
      <c r="J194" s="142">
        <v>75</v>
      </c>
      <c r="K194" s="142">
        <v>75</v>
      </c>
      <c r="L194" s="142">
        <v>75</v>
      </c>
      <c r="M194" s="142">
        <v>75</v>
      </c>
      <c r="N194" s="142">
        <v>75</v>
      </c>
      <c r="O194" s="142">
        <v>75</v>
      </c>
      <c r="P194" s="204"/>
    </row>
    <row r="195" spans="1:16" ht="34.5" customHeight="1" x14ac:dyDescent="0.2">
      <c r="A195" s="84" t="s">
        <v>61</v>
      </c>
      <c r="B195" s="154" t="s">
        <v>62</v>
      </c>
      <c r="C195" s="154"/>
      <c r="D195" s="94">
        <f>SUM(D196:D203)</f>
        <v>425</v>
      </c>
      <c r="E195" s="120">
        <f t="shared" ref="E195:P195" si="21">SUM(E196:E203)</f>
        <v>425</v>
      </c>
      <c r="F195" s="120">
        <f t="shared" si="21"/>
        <v>425</v>
      </c>
      <c r="G195" s="120">
        <f t="shared" si="21"/>
        <v>425</v>
      </c>
      <c r="H195" s="120">
        <f t="shared" si="21"/>
        <v>425</v>
      </c>
      <c r="I195" s="120">
        <f t="shared" si="21"/>
        <v>425</v>
      </c>
      <c r="J195" s="120">
        <f t="shared" si="21"/>
        <v>425</v>
      </c>
      <c r="K195" s="120">
        <f t="shared" si="21"/>
        <v>425</v>
      </c>
      <c r="L195" s="120">
        <f t="shared" si="21"/>
        <v>425</v>
      </c>
      <c r="M195" s="120">
        <f t="shared" si="21"/>
        <v>425</v>
      </c>
      <c r="N195" s="120">
        <f t="shared" si="21"/>
        <v>425</v>
      </c>
      <c r="O195" s="120">
        <f t="shared" si="21"/>
        <v>425</v>
      </c>
      <c r="P195" s="206">
        <f t="shared" si="21"/>
        <v>200</v>
      </c>
    </row>
    <row r="196" spans="1:16" ht="60" x14ac:dyDescent="0.2">
      <c r="A196" s="43" t="s">
        <v>233</v>
      </c>
      <c r="B196" s="41" t="s">
        <v>234</v>
      </c>
      <c r="C196" s="41" t="s">
        <v>372</v>
      </c>
      <c r="D196" s="78">
        <v>20</v>
      </c>
      <c r="E196" s="75">
        <v>20</v>
      </c>
      <c r="F196" s="75">
        <v>20</v>
      </c>
      <c r="G196" s="75">
        <v>20</v>
      </c>
      <c r="H196" s="75">
        <v>20</v>
      </c>
      <c r="I196" s="75">
        <v>20</v>
      </c>
      <c r="J196" s="75">
        <v>20</v>
      </c>
      <c r="K196" s="75">
        <v>20</v>
      </c>
      <c r="L196" s="75">
        <v>20</v>
      </c>
      <c r="M196" s="75">
        <v>20</v>
      </c>
      <c r="N196" s="75">
        <v>20</v>
      </c>
      <c r="O196" s="75">
        <v>20</v>
      </c>
      <c r="P196" s="204"/>
    </row>
    <row r="197" spans="1:16" ht="57.75" customHeight="1" x14ac:dyDescent="0.2">
      <c r="A197" s="43" t="s">
        <v>235</v>
      </c>
      <c r="B197" s="41" t="s">
        <v>236</v>
      </c>
      <c r="C197" s="41" t="s">
        <v>237</v>
      </c>
      <c r="D197" s="78">
        <v>40</v>
      </c>
      <c r="E197" s="75">
        <v>40</v>
      </c>
      <c r="F197" s="75">
        <v>40</v>
      </c>
      <c r="G197" s="75">
        <v>40</v>
      </c>
      <c r="H197" s="75">
        <v>40</v>
      </c>
      <c r="I197" s="75">
        <v>40</v>
      </c>
      <c r="J197" s="75">
        <v>40</v>
      </c>
      <c r="K197" s="75">
        <v>40</v>
      </c>
      <c r="L197" s="75">
        <v>40</v>
      </c>
      <c r="M197" s="75">
        <v>40</v>
      </c>
      <c r="N197" s="75">
        <v>40</v>
      </c>
      <c r="O197" s="75">
        <v>40</v>
      </c>
      <c r="P197" s="204"/>
    </row>
    <row r="198" spans="1:16" ht="30" x14ac:dyDescent="0.2">
      <c r="A198" s="43" t="s">
        <v>238</v>
      </c>
      <c r="B198" s="41" t="s">
        <v>239</v>
      </c>
      <c r="C198" s="41" t="s">
        <v>240</v>
      </c>
      <c r="D198" s="89">
        <v>120</v>
      </c>
      <c r="E198" s="124">
        <v>120</v>
      </c>
      <c r="F198" s="124">
        <v>120</v>
      </c>
      <c r="G198" s="124">
        <v>120</v>
      </c>
      <c r="H198" s="124">
        <v>120</v>
      </c>
      <c r="I198" s="124">
        <v>120</v>
      </c>
      <c r="J198" s="124">
        <v>120</v>
      </c>
      <c r="K198" s="124">
        <v>120</v>
      </c>
      <c r="L198" s="124">
        <v>120</v>
      </c>
      <c r="M198" s="124">
        <v>120</v>
      </c>
      <c r="N198" s="124">
        <v>120</v>
      </c>
      <c r="O198" s="124">
        <v>120</v>
      </c>
      <c r="P198" s="204"/>
    </row>
    <row r="199" spans="1:16" ht="30" x14ac:dyDescent="0.2">
      <c r="A199" s="43" t="s">
        <v>241</v>
      </c>
      <c r="B199" s="41" t="s">
        <v>242</v>
      </c>
      <c r="C199" s="41" t="s">
        <v>243</v>
      </c>
      <c r="D199" s="89">
        <v>220</v>
      </c>
      <c r="E199" s="124">
        <v>220</v>
      </c>
      <c r="F199" s="124">
        <v>220</v>
      </c>
      <c r="G199" s="75">
        <v>220</v>
      </c>
      <c r="H199" s="124">
        <v>220</v>
      </c>
      <c r="I199" s="75">
        <v>220</v>
      </c>
      <c r="J199" s="124">
        <v>220</v>
      </c>
      <c r="K199" s="75">
        <v>220</v>
      </c>
      <c r="L199" s="124">
        <v>220</v>
      </c>
      <c r="M199" s="124">
        <v>220</v>
      </c>
      <c r="N199" s="124">
        <v>220</v>
      </c>
      <c r="O199" s="124">
        <v>220</v>
      </c>
      <c r="P199" s="204"/>
    </row>
    <row r="200" spans="1:16" ht="15" x14ac:dyDescent="0.2">
      <c r="A200" s="43" t="s">
        <v>566</v>
      </c>
      <c r="B200" s="41" t="s">
        <v>567</v>
      </c>
      <c r="C200" s="41" t="s">
        <v>567</v>
      </c>
      <c r="D200" s="89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204"/>
    </row>
    <row r="201" spans="1:16" ht="30" customHeight="1" x14ac:dyDescent="0.2">
      <c r="A201" s="43" t="s">
        <v>732</v>
      </c>
      <c r="B201" s="41" t="s">
        <v>734</v>
      </c>
      <c r="C201" s="41"/>
      <c r="D201" s="89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75">
        <v>175</v>
      </c>
    </row>
    <row r="202" spans="1:16" ht="30" customHeight="1" x14ac:dyDescent="0.2">
      <c r="A202" s="43" t="s">
        <v>778</v>
      </c>
      <c r="B202" s="41" t="s">
        <v>779</v>
      </c>
      <c r="C202" s="41" t="s">
        <v>243</v>
      </c>
      <c r="D202" s="89">
        <v>25</v>
      </c>
      <c r="E202" s="124">
        <v>25</v>
      </c>
      <c r="F202" s="124">
        <v>25</v>
      </c>
      <c r="G202" s="124">
        <v>25</v>
      </c>
      <c r="H202" s="124">
        <v>25</v>
      </c>
      <c r="I202" s="124">
        <v>25</v>
      </c>
      <c r="J202" s="124">
        <v>25</v>
      </c>
      <c r="K202" s="124">
        <v>25</v>
      </c>
      <c r="L202" s="124">
        <v>25</v>
      </c>
      <c r="M202" s="124">
        <v>25</v>
      </c>
      <c r="N202" s="124">
        <v>25</v>
      </c>
      <c r="O202" s="124">
        <v>25</v>
      </c>
      <c r="P202" s="124">
        <v>25</v>
      </c>
    </row>
    <row r="203" spans="1:16" ht="60" x14ac:dyDescent="0.2">
      <c r="A203" s="43" t="s">
        <v>733</v>
      </c>
      <c r="B203" s="41" t="s">
        <v>735</v>
      </c>
      <c r="C203" s="41"/>
      <c r="D203" s="89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75"/>
    </row>
    <row r="204" spans="1:16" ht="30.75" customHeight="1" x14ac:dyDescent="0.2">
      <c r="A204" s="166" t="s">
        <v>28</v>
      </c>
      <c r="B204" s="166"/>
      <c r="C204" s="166"/>
      <c r="D204" s="100">
        <f t="shared" ref="D204:P204" si="22">D205+D221</f>
        <v>980</v>
      </c>
      <c r="E204" s="141">
        <f t="shared" si="22"/>
        <v>863</v>
      </c>
      <c r="F204" s="141">
        <f t="shared" si="22"/>
        <v>888</v>
      </c>
      <c r="G204" s="141">
        <f t="shared" si="22"/>
        <v>895</v>
      </c>
      <c r="H204" s="141">
        <f t="shared" si="22"/>
        <v>894</v>
      </c>
      <c r="I204" s="141">
        <f t="shared" si="22"/>
        <v>899</v>
      </c>
      <c r="J204" s="141">
        <f t="shared" si="22"/>
        <v>913</v>
      </c>
      <c r="K204" s="141">
        <f t="shared" si="22"/>
        <v>874</v>
      </c>
      <c r="L204" s="141">
        <f t="shared" si="22"/>
        <v>880</v>
      </c>
      <c r="M204" s="141">
        <f t="shared" si="22"/>
        <v>888</v>
      </c>
      <c r="N204" s="141">
        <f t="shared" si="22"/>
        <v>881</v>
      </c>
      <c r="O204" s="141">
        <f t="shared" si="22"/>
        <v>872</v>
      </c>
      <c r="P204" s="209">
        <f t="shared" si="22"/>
        <v>250</v>
      </c>
    </row>
    <row r="205" spans="1:16" ht="18" customHeight="1" x14ac:dyDescent="0.2">
      <c r="A205" s="84" t="s">
        <v>12</v>
      </c>
      <c r="B205" s="154" t="s">
        <v>13</v>
      </c>
      <c r="C205" s="154"/>
      <c r="D205" s="94">
        <f>SUM(D206:D220)</f>
        <v>915</v>
      </c>
      <c r="E205" s="120">
        <f t="shared" ref="E205:P205" si="23">SUM(E206:E220)</f>
        <v>863</v>
      </c>
      <c r="F205" s="120">
        <f t="shared" si="23"/>
        <v>888</v>
      </c>
      <c r="G205" s="120">
        <f t="shared" si="23"/>
        <v>895</v>
      </c>
      <c r="H205" s="120">
        <f t="shared" si="23"/>
        <v>894</v>
      </c>
      <c r="I205" s="120">
        <f t="shared" si="23"/>
        <v>899</v>
      </c>
      <c r="J205" s="120">
        <f t="shared" si="23"/>
        <v>913</v>
      </c>
      <c r="K205" s="120">
        <f t="shared" si="23"/>
        <v>874</v>
      </c>
      <c r="L205" s="120">
        <f t="shared" si="23"/>
        <v>880</v>
      </c>
      <c r="M205" s="120">
        <f t="shared" si="23"/>
        <v>888</v>
      </c>
      <c r="N205" s="120">
        <f t="shared" si="23"/>
        <v>881</v>
      </c>
      <c r="O205" s="120">
        <f t="shared" si="23"/>
        <v>872</v>
      </c>
      <c r="P205" s="206">
        <f t="shared" si="23"/>
        <v>225</v>
      </c>
    </row>
    <row r="206" spans="1:16" ht="45" x14ac:dyDescent="0.2">
      <c r="A206" s="42" t="s">
        <v>244</v>
      </c>
      <c r="B206" s="42" t="s">
        <v>245</v>
      </c>
      <c r="C206" s="42" t="s">
        <v>246</v>
      </c>
      <c r="D206" s="78">
        <v>1</v>
      </c>
      <c r="E206" s="75"/>
      <c r="F206" s="75">
        <v>1</v>
      </c>
      <c r="G206" s="75"/>
      <c r="H206" s="75"/>
      <c r="I206" s="75">
        <v>1</v>
      </c>
      <c r="J206" s="75"/>
      <c r="K206" s="75"/>
      <c r="L206" s="75"/>
      <c r="M206" s="75"/>
      <c r="N206" s="75"/>
      <c r="O206" s="75"/>
      <c r="P206" s="204"/>
    </row>
    <row r="207" spans="1:16" ht="16.5" customHeight="1" x14ac:dyDescent="0.2">
      <c r="A207" s="168" t="s">
        <v>247</v>
      </c>
      <c r="B207" s="182" t="s">
        <v>248</v>
      </c>
      <c r="C207" s="41" t="s">
        <v>622</v>
      </c>
      <c r="D207" s="76">
        <v>80</v>
      </c>
      <c r="E207" s="128">
        <v>80</v>
      </c>
      <c r="F207" s="128">
        <v>75</v>
      </c>
      <c r="G207" s="128">
        <v>75</v>
      </c>
      <c r="H207" s="128">
        <v>73</v>
      </c>
      <c r="I207" s="128">
        <v>85</v>
      </c>
      <c r="J207" s="128">
        <v>84</v>
      </c>
      <c r="K207" s="128">
        <v>82</v>
      </c>
      <c r="L207" s="128">
        <v>85</v>
      </c>
      <c r="M207" s="128">
        <v>88</v>
      </c>
      <c r="N207" s="128">
        <v>95</v>
      </c>
      <c r="O207" s="128">
        <v>96</v>
      </c>
      <c r="P207" s="204"/>
    </row>
    <row r="208" spans="1:16" ht="62.25" customHeight="1" x14ac:dyDescent="0.2">
      <c r="A208" s="168"/>
      <c r="B208" s="182"/>
      <c r="C208" s="41" t="s">
        <v>790</v>
      </c>
      <c r="D208" s="76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204"/>
    </row>
    <row r="209" spans="1:17" s="8" customFormat="1" ht="65.25" customHeight="1" x14ac:dyDescent="0.2">
      <c r="A209" s="168"/>
      <c r="B209" s="182"/>
      <c r="C209" s="41" t="s">
        <v>791</v>
      </c>
      <c r="D209" s="76">
        <v>86</v>
      </c>
      <c r="E209" s="128">
        <v>86</v>
      </c>
      <c r="F209" s="128">
        <v>85</v>
      </c>
      <c r="G209" s="128">
        <v>83</v>
      </c>
      <c r="H209" s="128">
        <v>82</v>
      </c>
      <c r="I209" s="128">
        <v>83</v>
      </c>
      <c r="J209" s="128">
        <v>86</v>
      </c>
      <c r="K209" s="128">
        <v>86</v>
      </c>
      <c r="L209" s="128">
        <v>89</v>
      </c>
      <c r="M209" s="128">
        <v>90</v>
      </c>
      <c r="N209" s="128">
        <v>89</v>
      </c>
      <c r="O209" s="128">
        <v>90</v>
      </c>
      <c r="P209" s="204"/>
    </row>
    <row r="210" spans="1:17" ht="36" customHeight="1" x14ac:dyDescent="0.2">
      <c r="A210" s="43" t="s">
        <v>590</v>
      </c>
      <c r="B210" s="43" t="s">
        <v>589</v>
      </c>
      <c r="C210" s="43" t="s">
        <v>591</v>
      </c>
      <c r="D210" s="78">
        <v>30</v>
      </c>
      <c r="E210" s="75">
        <v>35</v>
      </c>
      <c r="F210" s="75">
        <v>35</v>
      </c>
      <c r="G210" s="74">
        <v>40</v>
      </c>
      <c r="H210" s="74">
        <v>40</v>
      </c>
      <c r="I210" s="74">
        <v>45</v>
      </c>
      <c r="J210" s="74">
        <v>45</v>
      </c>
      <c r="K210" s="74">
        <v>50</v>
      </c>
      <c r="L210" s="74">
        <v>50</v>
      </c>
      <c r="M210" s="74">
        <v>50</v>
      </c>
      <c r="N210" s="74">
        <v>50</v>
      </c>
      <c r="O210" s="74">
        <v>50</v>
      </c>
      <c r="P210" s="204"/>
    </row>
    <row r="211" spans="1:17" ht="164.25" customHeight="1" x14ac:dyDescent="0.2">
      <c r="A211" s="43" t="s">
        <v>592</v>
      </c>
      <c r="B211" s="43" t="s">
        <v>593</v>
      </c>
      <c r="C211" s="43" t="s">
        <v>594</v>
      </c>
      <c r="D211" s="78">
        <v>117</v>
      </c>
      <c r="E211" s="75">
        <v>102</v>
      </c>
      <c r="F211" s="75">
        <v>122</v>
      </c>
      <c r="G211" s="74">
        <v>122</v>
      </c>
      <c r="H211" s="74">
        <v>122</v>
      </c>
      <c r="I211" s="74">
        <v>102</v>
      </c>
      <c r="J211" s="74">
        <v>102</v>
      </c>
      <c r="K211" s="74">
        <v>77</v>
      </c>
      <c r="L211" s="74">
        <v>77</v>
      </c>
      <c r="M211" s="74">
        <v>77</v>
      </c>
      <c r="N211" s="74">
        <v>52</v>
      </c>
      <c r="O211" s="74">
        <v>52</v>
      </c>
      <c r="P211" s="204"/>
    </row>
    <row r="212" spans="1:17" ht="45" customHeight="1" x14ac:dyDescent="0.25">
      <c r="A212" s="168" t="s">
        <v>249</v>
      </c>
      <c r="B212" s="170" t="s">
        <v>250</v>
      </c>
      <c r="C212" s="43" t="s">
        <v>251</v>
      </c>
      <c r="D212" s="78">
        <v>93</v>
      </c>
      <c r="E212" s="75">
        <v>101</v>
      </c>
      <c r="F212" s="75">
        <v>100</v>
      </c>
      <c r="G212" s="75">
        <v>104</v>
      </c>
      <c r="H212" s="75">
        <v>106</v>
      </c>
      <c r="I212" s="75">
        <v>110</v>
      </c>
      <c r="J212" s="75">
        <v>113</v>
      </c>
      <c r="K212" s="75">
        <v>123</v>
      </c>
      <c r="L212" s="75">
        <v>133</v>
      </c>
      <c r="M212" s="75">
        <v>137</v>
      </c>
      <c r="N212" s="75">
        <v>139</v>
      </c>
      <c r="O212" s="75">
        <v>138</v>
      </c>
      <c r="P212" s="210"/>
    </row>
    <row r="213" spans="1:17" ht="45" x14ac:dyDescent="0.25">
      <c r="A213" s="168"/>
      <c r="B213" s="170"/>
      <c r="C213" s="43" t="s">
        <v>250</v>
      </c>
      <c r="D213" s="78">
        <v>111</v>
      </c>
      <c r="E213" s="75">
        <v>117</v>
      </c>
      <c r="F213" s="75">
        <v>138</v>
      </c>
      <c r="G213" s="75">
        <v>138</v>
      </c>
      <c r="H213" s="75">
        <v>143</v>
      </c>
      <c r="I213" s="75">
        <v>143</v>
      </c>
      <c r="J213" s="75">
        <v>153</v>
      </c>
      <c r="K213" s="75">
        <v>122</v>
      </c>
      <c r="L213" s="75">
        <v>112</v>
      </c>
      <c r="M213" s="75">
        <v>112</v>
      </c>
      <c r="N213" s="75">
        <v>122</v>
      </c>
      <c r="O213" s="75">
        <v>112</v>
      </c>
      <c r="P213" s="210"/>
    </row>
    <row r="214" spans="1:17" ht="15" x14ac:dyDescent="0.25">
      <c r="A214" s="168"/>
      <c r="B214" s="170"/>
      <c r="C214" s="43" t="s">
        <v>252</v>
      </c>
      <c r="D214" s="78">
        <v>4</v>
      </c>
      <c r="E214" s="75">
        <v>4</v>
      </c>
      <c r="F214" s="75">
        <v>8</v>
      </c>
      <c r="G214" s="75">
        <v>9</v>
      </c>
      <c r="H214" s="75">
        <v>4</v>
      </c>
      <c r="I214" s="74">
        <v>6</v>
      </c>
      <c r="J214" s="74">
        <v>6</v>
      </c>
      <c r="K214" s="74">
        <v>10</v>
      </c>
      <c r="L214" s="74">
        <v>10</v>
      </c>
      <c r="M214" s="74">
        <v>10</v>
      </c>
      <c r="N214" s="74">
        <v>10</v>
      </c>
      <c r="O214" s="74">
        <v>10</v>
      </c>
      <c r="P214" s="210"/>
    </row>
    <row r="215" spans="1:17" ht="156" customHeight="1" x14ac:dyDescent="0.2">
      <c r="A215" s="44" t="s">
        <v>253</v>
      </c>
      <c r="B215" s="44" t="s">
        <v>254</v>
      </c>
      <c r="C215" s="44" t="s">
        <v>792</v>
      </c>
      <c r="D215" s="96">
        <v>126</v>
      </c>
      <c r="E215" s="122">
        <v>86</v>
      </c>
      <c r="F215" s="122">
        <v>72</v>
      </c>
      <c r="G215" s="122">
        <v>72</v>
      </c>
      <c r="H215" s="122">
        <v>72</v>
      </c>
      <c r="I215" s="122">
        <v>72</v>
      </c>
      <c r="J215" s="122">
        <v>72</v>
      </c>
      <c r="K215" s="122">
        <v>72</v>
      </c>
      <c r="L215" s="122">
        <v>72</v>
      </c>
      <c r="M215" s="122">
        <v>72</v>
      </c>
      <c r="N215" s="122">
        <v>72</v>
      </c>
      <c r="O215" s="122">
        <v>72</v>
      </c>
      <c r="P215" s="204"/>
    </row>
    <row r="216" spans="1:17" ht="91.5" customHeight="1" x14ac:dyDescent="0.2">
      <c r="A216" s="43" t="s">
        <v>253</v>
      </c>
      <c r="B216" s="43" t="s">
        <v>255</v>
      </c>
      <c r="C216" s="42" t="s">
        <v>256</v>
      </c>
      <c r="D216" s="96"/>
      <c r="E216" s="85"/>
      <c r="F216" s="79"/>
      <c r="G216" s="79"/>
      <c r="H216" s="75"/>
      <c r="I216" s="74"/>
      <c r="J216" s="74"/>
      <c r="K216" s="74"/>
      <c r="L216" s="74"/>
      <c r="M216" s="74"/>
      <c r="N216" s="74"/>
      <c r="O216" s="74"/>
      <c r="P216" s="204"/>
    </row>
    <row r="217" spans="1:17" ht="15.75" customHeight="1" x14ac:dyDescent="0.2">
      <c r="A217" s="43" t="s">
        <v>595</v>
      </c>
      <c r="B217" s="43" t="s">
        <v>596</v>
      </c>
      <c r="C217" s="42" t="s">
        <v>596</v>
      </c>
      <c r="D217" s="96">
        <v>42</v>
      </c>
      <c r="E217" s="85">
        <v>27</v>
      </c>
      <c r="F217" s="79">
        <v>27</v>
      </c>
      <c r="G217" s="79">
        <v>27</v>
      </c>
      <c r="H217" s="75">
        <v>27</v>
      </c>
      <c r="I217" s="74">
        <v>27</v>
      </c>
      <c r="J217" s="74">
        <v>27</v>
      </c>
      <c r="K217" s="74">
        <v>27</v>
      </c>
      <c r="L217" s="74">
        <v>27</v>
      </c>
      <c r="M217" s="74">
        <v>27</v>
      </c>
      <c r="N217" s="74">
        <v>27</v>
      </c>
      <c r="O217" s="74">
        <v>27</v>
      </c>
      <c r="P217" s="9">
        <v>25</v>
      </c>
    </row>
    <row r="218" spans="1:17" ht="60" x14ac:dyDescent="0.2">
      <c r="A218" s="43" t="s">
        <v>597</v>
      </c>
      <c r="B218" s="43" t="s">
        <v>598</v>
      </c>
      <c r="C218" s="42" t="s">
        <v>599</v>
      </c>
      <c r="D218" s="96">
        <v>50</v>
      </c>
      <c r="E218" s="85">
        <v>50</v>
      </c>
      <c r="F218" s="79">
        <v>50</v>
      </c>
      <c r="G218" s="79">
        <v>50</v>
      </c>
      <c r="H218" s="75">
        <v>50</v>
      </c>
      <c r="I218" s="74">
        <v>50</v>
      </c>
      <c r="J218" s="74">
        <v>50</v>
      </c>
      <c r="K218" s="74">
        <v>50</v>
      </c>
      <c r="L218" s="74">
        <v>50</v>
      </c>
      <c r="M218" s="74">
        <v>50</v>
      </c>
      <c r="N218" s="74">
        <v>50</v>
      </c>
      <c r="O218" s="74">
        <v>50</v>
      </c>
      <c r="P218" s="204"/>
    </row>
    <row r="219" spans="1:17" ht="15" x14ac:dyDescent="0.2">
      <c r="A219" s="43" t="s">
        <v>780</v>
      </c>
      <c r="B219" s="43" t="s">
        <v>781</v>
      </c>
      <c r="C219" s="42" t="s">
        <v>782</v>
      </c>
      <c r="D219" s="101">
        <v>25</v>
      </c>
      <c r="E219" s="9">
        <v>25</v>
      </c>
      <c r="F219" s="9">
        <v>25</v>
      </c>
      <c r="G219" s="9">
        <v>25</v>
      </c>
      <c r="H219" s="9">
        <v>25</v>
      </c>
      <c r="I219" s="9">
        <v>25</v>
      </c>
      <c r="J219" s="9">
        <v>25</v>
      </c>
      <c r="K219" s="9">
        <v>25</v>
      </c>
      <c r="L219" s="9">
        <v>25</v>
      </c>
      <c r="M219" s="9">
        <v>25</v>
      </c>
      <c r="N219" s="9">
        <v>25</v>
      </c>
      <c r="O219" s="9">
        <v>25</v>
      </c>
      <c r="P219" s="9">
        <v>50</v>
      </c>
    </row>
    <row r="220" spans="1:17" ht="45" x14ac:dyDescent="0.2">
      <c r="A220" s="43" t="s">
        <v>772</v>
      </c>
      <c r="B220" s="43" t="s">
        <v>783</v>
      </c>
      <c r="C220" s="42" t="s">
        <v>782</v>
      </c>
      <c r="D220" s="101">
        <v>150</v>
      </c>
      <c r="E220" s="9">
        <v>150</v>
      </c>
      <c r="F220" s="9">
        <v>150</v>
      </c>
      <c r="G220" s="9">
        <v>150</v>
      </c>
      <c r="H220" s="9">
        <v>150</v>
      </c>
      <c r="I220" s="9">
        <v>150</v>
      </c>
      <c r="J220" s="9">
        <v>150</v>
      </c>
      <c r="K220" s="9">
        <v>150</v>
      </c>
      <c r="L220" s="9">
        <v>150</v>
      </c>
      <c r="M220" s="9">
        <v>150</v>
      </c>
      <c r="N220" s="9">
        <v>150</v>
      </c>
      <c r="O220" s="9">
        <v>150</v>
      </c>
      <c r="P220" s="9">
        <v>150</v>
      </c>
    </row>
    <row r="221" spans="1:17" ht="25.5" customHeight="1" x14ac:dyDescent="0.2">
      <c r="A221" s="84" t="s">
        <v>14</v>
      </c>
      <c r="B221" s="154" t="s">
        <v>15</v>
      </c>
      <c r="C221" s="154"/>
      <c r="D221" s="94">
        <f t="shared" ref="D221:P221" si="24">SUM(D222:D224)</f>
        <v>65</v>
      </c>
      <c r="E221" s="120">
        <f t="shared" si="24"/>
        <v>0</v>
      </c>
      <c r="F221" s="120">
        <f t="shared" si="24"/>
        <v>0</v>
      </c>
      <c r="G221" s="120">
        <f t="shared" si="24"/>
        <v>0</v>
      </c>
      <c r="H221" s="120">
        <f t="shared" si="24"/>
        <v>0</v>
      </c>
      <c r="I221" s="120">
        <f t="shared" si="24"/>
        <v>0</v>
      </c>
      <c r="J221" s="120">
        <f t="shared" si="24"/>
        <v>0</v>
      </c>
      <c r="K221" s="120">
        <f t="shared" si="24"/>
        <v>0</v>
      </c>
      <c r="L221" s="120">
        <f t="shared" si="24"/>
        <v>0</v>
      </c>
      <c r="M221" s="120">
        <f t="shared" si="24"/>
        <v>0</v>
      </c>
      <c r="N221" s="120">
        <f t="shared" si="24"/>
        <v>0</v>
      </c>
      <c r="O221" s="120">
        <f t="shared" si="24"/>
        <v>0</v>
      </c>
      <c r="P221" s="206">
        <f t="shared" si="24"/>
        <v>25</v>
      </c>
      <c r="Q221" s="1">
        <v>2</v>
      </c>
    </row>
    <row r="222" spans="1:17" ht="45" x14ac:dyDescent="0.2">
      <c r="A222" s="168" t="s">
        <v>600</v>
      </c>
      <c r="B222" s="168" t="s">
        <v>601</v>
      </c>
      <c r="C222" s="42" t="s">
        <v>602</v>
      </c>
      <c r="D222" s="96">
        <v>25</v>
      </c>
      <c r="E222" s="78"/>
      <c r="F222" s="96"/>
      <c r="G222" s="96"/>
      <c r="H222" s="78"/>
      <c r="I222" s="89"/>
      <c r="J222" s="89"/>
      <c r="K222" s="89"/>
      <c r="L222" s="89"/>
      <c r="M222" s="89"/>
      <c r="N222" s="89"/>
      <c r="O222" s="89"/>
      <c r="P222" s="9">
        <v>25</v>
      </c>
    </row>
    <row r="223" spans="1:17" ht="15" x14ac:dyDescent="0.2">
      <c r="A223" s="190"/>
      <c r="B223" s="190"/>
      <c r="C223" s="42" t="s">
        <v>603</v>
      </c>
      <c r="D223" s="96">
        <v>25</v>
      </c>
      <c r="E223" s="78"/>
      <c r="F223" s="96"/>
      <c r="G223" s="96"/>
      <c r="H223" s="78"/>
      <c r="I223" s="89"/>
      <c r="J223" s="89"/>
      <c r="K223" s="89"/>
      <c r="L223" s="89"/>
      <c r="M223" s="89"/>
      <c r="N223" s="89"/>
      <c r="O223" s="89"/>
      <c r="P223" s="204"/>
    </row>
    <row r="224" spans="1:17" ht="30.75" customHeight="1" x14ac:dyDescent="0.2">
      <c r="A224" s="190"/>
      <c r="B224" s="190"/>
      <c r="C224" s="42" t="s">
        <v>604</v>
      </c>
      <c r="D224" s="96">
        <v>15</v>
      </c>
      <c r="E224" s="78"/>
      <c r="F224" s="96"/>
      <c r="G224" s="96"/>
      <c r="H224" s="78"/>
      <c r="I224" s="89"/>
      <c r="J224" s="89"/>
      <c r="K224" s="89"/>
      <c r="L224" s="89"/>
      <c r="M224" s="89"/>
      <c r="N224" s="89"/>
      <c r="O224" s="89"/>
      <c r="P224" s="204"/>
    </row>
    <row r="225" spans="1:16" ht="28.5" customHeight="1" x14ac:dyDescent="0.2">
      <c r="A225" s="164" t="s">
        <v>51</v>
      </c>
      <c r="B225" s="164"/>
      <c r="C225" s="164"/>
      <c r="D225" s="103">
        <f>D226+D228</f>
        <v>167</v>
      </c>
      <c r="E225" s="153">
        <f t="shared" ref="E225:P225" si="25">E226+E228</f>
        <v>137</v>
      </c>
      <c r="F225" s="153">
        <f t="shared" si="25"/>
        <v>139</v>
      </c>
      <c r="G225" s="153">
        <f t="shared" si="25"/>
        <v>140</v>
      </c>
      <c r="H225" s="153">
        <f t="shared" si="25"/>
        <v>141</v>
      </c>
      <c r="I225" s="153">
        <f t="shared" si="25"/>
        <v>143</v>
      </c>
      <c r="J225" s="153">
        <f t="shared" si="25"/>
        <v>144</v>
      </c>
      <c r="K225" s="153">
        <f t="shared" si="25"/>
        <v>146</v>
      </c>
      <c r="L225" s="153">
        <f t="shared" si="25"/>
        <v>147</v>
      </c>
      <c r="M225" s="153">
        <f t="shared" si="25"/>
        <v>149</v>
      </c>
      <c r="N225" s="153">
        <f t="shared" si="25"/>
        <v>150</v>
      </c>
      <c r="O225" s="153">
        <f t="shared" si="25"/>
        <v>152</v>
      </c>
      <c r="P225" s="211">
        <f t="shared" si="25"/>
        <v>170</v>
      </c>
    </row>
    <row r="226" spans="1:16" ht="21.75" customHeight="1" x14ac:dyDescent="0.2">
      <c r="A226" s="84" t="s">
        <v>1</v>
      </c>
      <c r="B226" s="154" t="s">
        <v>16</v>
      </c>
      <c r="C226" s="154"/>
      <c r="D226" s="94">
        <f>D227</f>
        <v>136</v>
      </c>
      <c r="E226" s="120">
        <f t="shared" ref="E226:P226" si="26">E227</f>
        <v>137</v>
      </c>
      <c r="F226" s="120">
        <f t="shared" si="26"/>
        <v>139</v>
      </c>
      <c r="G226" s="120">
        <f t="shared" si="26"/>
        <v>140</v>
      </c>
      <c r="H226" s="120">
        <f t="shared" si="26"/>
        <v>141</v>
      </c>
      <c r="I226" s="120">
        <f t="shared" si="26"/>
        <v>143</v>
      </c>
      <c r="J226" s="120">
        <f t="shared" si="26"/>
        <v>144</v>
      </c>
      <c r="K226" s="120">
        <f t="shared" si="26"/>
        <v>146</v>
      </c>
      <c r="L226" s="120">
        <f t="shared" si="26"/>
        <v>147</v>
      </c>
      <c r="M226" s="120">
        <f t="shared" si="26"/>
        <v>149</v>
      </c>
      <c r="N226" s="120">
        <f t="shared" si="26"/>
        <v>150</v>
      </c>
      <c r="O226" s="120">
        <f t="shared" si="26"/>
        <v>152</v>
      </c>
      <c r="P226" s="206">
        <f t="shared" si="26"/>
        <v>0</v>
      </c>
    </row>
    <row r="227" spans="1:16" ht="30" x14ac:dyDescent="0.2">
      <c r="A227" s="43" t="s">
        <v>257</v>
      </c>
      <c r="B227" s="43" t="s">
        <v>258</v>
      </c>
      <c r="C227" s="43" t="s">
        <v>259</v>
      </c>
      <c r="D227" s="76">
        <v>136</v>
      </c>
      <c r="E227" s="128">
        <v>137</v>
      </c>
      <c r="F227" s="128">
        <v>139</v>
      </c>
      <c r="G227" s="128">
        <v>140</v>
      </c>
      <c r="H227" s="128">
        <v>141</v>
      </c>
      <c r="I227" s="128">
        <v>143</v>
      </c>
      <c r="J227" s="128">
        <v>144</v>
      </c>
      <c r="K227" s="128">
        <v>146</v>
      </c>
      <c r="L227" s="128">
        <v>147</v>
      </c>
      <c r="M227" s="128">
        <v>149</v>
      </c>
      <c r="N227" s="128">
        <v>150</v>
      </c>
      <c r="O227" s="128">
        <v>152</v>
      </c>
      <c r="P227" s="204"/>
    </row>
    <row r="228" spans="1:16" ht="21.75" customHeight="1" x14ac:dyDescent="0.2">
      <c r="A228" s="84" t="s">
        <v>29</v>
      </c>
      <c r="B228" s="154" t="s">
        <v>17</v>
      </c>
      <c r="C228" s="154"/>
      <c r="D228" s="94">
        <f>D229+D230+D231</f>
        <v>31</v>
      </c>
      <c r="E228" s="120">
        <f t="shared" ref="E228:P228" si="27">E229+E230+E231</f>
        <v>0</v>
      </c>
      <c r="F228" s="120">
        <f t="shared" si="27"/>
        <v>0</v>
      </c>
      <c r="G228" s="120">
        <f t="shared" si="27"/>
        <v>0</v>
      </c>
      <c r="H228" s="120">
        <f t="shared" si="27"/>
        <v>0</v>
      </c>
      <c r="I228" s="120">
        <f t="shared" si="27"/>
        <v>0</v>
      </c>
      <c r="J228" s="120">
        <f t="shared" si="27"/>
        <v>0</v>
      </c>
      <c r="K228" s="120">
        <f t="shared" si="27"/>
        <v>0</v>
      </c>
      <c r="L228" s="120">
        <f t="shared" si="27"/>
        <v>0</v>
      </c>
      <c r="M228" s="120">
        <f t="shared" si="27"/>
        <v>0</v>
      </c>
      <c r="N228" s="120">
        <f t="shared" si="27"/>
        <v>0</v>
      </c>
      <c r="O228" s="120">
        <f t="shared" si="27"/>
        <v>0</v>
      </c>
      <c r="P228" s="206">
        <f t="shared" si="27"/>
        <v>170</v>
      </c>
    </row>
    <row r="229" spans="1:16" ht="16.5" customHeight="1" x14ac:dyDescent="0.2">
      <c r="A229" s="43" t="s">
        <v>260</v>
      </c>
      <c r="B229" s="43" t="s">
        <v>261</v>
      </c>
      <c r="C229" s="43" t="s">
        <v>262</v>
      </c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204"/>
    </row>
    <row r="230" spans="1:16" ht="16.5" customHeight="1" x14ac:dyDescent="0.2">
      <c r="A230" s="43" t="s">
        <v>574</v>
      </c>
      <c r="B230" s="43" t="s">
        <v>573</v>
      </c>
      <c r="C230" s="43" t="s">
        <v>575</v>
      </c>
      <c r="D230" s="102">
        <v>31</v>
      </c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46">
        <v>150</v>
      </c>
    </row>
    <row r="231" spans="1:16" ht="16.5" customHeight="1" x14ac:dyDescent="0.2">
      <c r="A231" s="43" t="s">
        <v>757</v>
      </c>
      <c r="B231" s="43" t="s">
        <v>756</v>
      </c>
      <c r="C231" s="43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46">
        <v>20</v>
      </c>
    </row>
    <row r="232" spans="1:16" s="65" customFormat="1" ht="25.5" customHeight="1" x14ac:dyDescent="0.2">
      <c r="A232" s="162" t="s">
        <v>30</v>
      </c>
      <c r="B232" s="163"/>
      <c r="C232" s="163"/>
      <c r="D232" s="104">
        <f>D233</f>
        <v>0</v>
      </c>
      <c r="E232" s="137">
        <f t="shared" ref="E232:P232" si="28">E233</f>
        <v>0</v>
      </c>
      <c r="F232" s="137">
        <f t="shared" si="28"/>
        <v>0</v>
      </c>
      <c r="G232" s="137">
        <f t="shared" si="28"/>
        <v>0</v>
      </c>
      <c r="H232" s="137">
        <f t="shared" si="28"/>
        <v>0</v>
      </c>
      <c r="I232" s="137">
        <f t="shared" si="28"/>
        <v>0</v>
      </c>
      <c r="J232" s="137">
        <f t="shared" si="28"/>
        <v>0</v>
      </c>
      <c r="K232" s="137">
        <f t="shared" si="28"/>
        <v>0</v>
      </c>
      <c r="L232" s="137">
        <f t="shared" si="28"/>
        <v>0</v>
      </c>
      <c r="M232" s="137">
        <f t="shared" si="28"/>
        <v>0</v>
      </c>
      <c r="N232" s="137">
        <f t="shared" si="28"/>
        <v>0</v>
      </c>
      <c r="O232" s="137">
        <f t="shared" si="28"/>
        <v>0</v>
      </c>
      <c r="P232" s="212">
        <f t="shared" si="28"/>
        <v>100</v>
      </c>
    </row>
    <row r="233" spans="1:16" ht="33.75" customHeight="1" x14ac:dyDescent="0.2">
      <c r="A233" s="84" t="s">
        <v>10</v>
      </c>
      <c r="B233" s="154" t="s">
        <v>11</v>
      </c>
      <c r="C233" s="154"/>
      <c r="D233" s="94">
        <f>D234+D235</f>
        <v>0</v>
      </c>
      <c r="E233" s="120">
        <f t="shared" ref="E233:P233" si="29">E234+E235</f>
        <v>0</v>
      </c>
      <c r="F233" s="120">
        <f t="shared" si="29"/>
        <v>0</v>
      </c>
      <c r="G233" s="120">
        <f t="shared" si="29"/>
        <v>0</v>
      </c>
      <c r="H233" s="120">
        <f t="shared" si="29"/>
        <v>0</v>
      </c>
      <c r="I233" s="120">
        <f t="shared" si="29"/>
        <v>0</v>
      </c>
      <c r="J233" s="120">
        <f t="shared" si="29"/>
        <v>0</v>
      </c>
      <c r="K233" s="120">
        <f t="shared" si="29"/>
        <v>0</v>
      </c>
      <c r="L233" s="120">
        <f t="shared" si="29"/>
        <v>0</v>
      </c>
      <c r="M233" s="120">
        <f t="shared" si="29"/>
        <v>0</v>
      </c>
      <c r="N233" s="120">
        <f t="shared" si="29"/>
        <v>0</v>
      </c>
      <c r="O233" s="120">
        <f t="shared" si="29"/>
        <v>0</v>
      </c>
      <c r="P233" s="206">
        <f t="shared" si="29"/>
        <v>100</v>
      </c>
    </row>
    <row r="234" spans="1:16" s="65" customFormat="1" ht="16.5" customHeight="1" x14ac:dyDescent="0.2">
      <c r="A234" s="43" t="s">
        <v>681</v>
      </c>
      <c r="B234" s="36" t="s">
        <v>683</v>
      </c>
      <c r="C234" s="66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46">
        <v>25</v>
      </c>
    </row>
    <row r="235" spans="1:16" s="65" customFormat="1" ht="16.5" customHeight="1" x14ac:dyDescent="0.2">
      <c r="A235" s="43" t="s">
        <v>682</v>
      </c>
      <c r="B235" s="36" t="s">
        <v>684</v>
      </c>
      <c r="C235" s="66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46">
        <v>75</v>
      </c>
    </row>
    <row r="236" spans="1:16" s="2" customFormat="1" ht="31.5" customHeight="1" x14ac:dyDescent="0.2">
      <c r="A236" s="171" t="s">
        <v>803</v>
      </c>
      <c r="B236" s="171"/>
      <c r="C236" s="171"/>
      <c r="D236" s="106">
        <f t="shared" ref="D236:P236" si="30">D237+D333+D342+D355+D382+D395</f>
        <v>6692</v>
      </c>
      <c r="E236" s="136">
        <f t="shared" si="30"/>
        <v>6322.1684999999998</v>
      </c>
      <c r="F236" s="136">
        <f t="shared" si="30"/>
        <v>6343.6273242500001</v>
      </c>
      <c r="G236" s="136">
        <f t="shared" si="30"/>
        <v>6419.3882308821248</v>
      </c>
      <c r="H236" s="136">
        <f t="shared" si="30"/>
        <v>6608.4634542328513</v>
      </c>
      <c r="I236" s="136">
        <f t="shared" si="30"/>
        <v>6844.8657241292822</v>
      </c>
      <c r="J236" s="136">
        <f t="shared" si="30"/>
        <v>6821.6082859565176</v>
      </c>
      <c r="K236" s="136">
        <f t="shared" si="30"/>
        <v>6427.7049215377565</v>
      </c>
      <c r="L236" s="136">
        <f t="shared" si="30"/>
        <v>6474.1699708600354</v>
      </c>
      <c r="M236" s="136">
        <f t="shared" si="30"/>
        <v>6518.0183546798671</v>
      </c>
      <c r="N236" s="136">
        <f t="shared" si="30"/>
        <v>6565.2655980444015</v>
      </c>
      <c r="O236" s="136">
        <f t="shared" si="30"/>
        <v>6626.16618484214</v>
      </c>
      <c r="P236" s="213">
        <f t="shared" si="30"/>
        <v>8921</v>
      </c>
    </row>
    <row r="237" spans="1:16" s="65" customFormat="1" ht="25.5" customHeight="1" x14ac:dyDescent="0.2">
      <c r="A237" s="162" t="s">
        <v>7</v>
      </c>
      <c r="B237" s="163"/>
      <c r="C237" s="163"/>
      <c r="D237" s="104">
        <f t="shared" ref="D237:P237" si="31">D238+D240+D255+D265+D271+D281+D289+D297+D299+D301+D309+D314+D322+D324+D328</f>
        <v>2557</v>
      </c>
      <c r="E237" s="137">
        <f t="shared" si="31"/>
        <v>2877.1684999999998</v>
      </c>
      <c r="F237" s="137">
        <f t="shared" si="31"/>
        <v>2898.6273242500001</v>
      </c>
      <c r="G237" s="137">
        <f t="shared" si="31"/>
        <v>2889.3882308821248</v>
      </c>
      <c r="H237" s="137">
        <f t="shared" si="31"/>
        <v>2873.4634542328513</v>
      </c>
      <c r="I237" s="137">
        <f t="shared" si="31"/>
        <v>2884.8657241292817</v>
      </c>
      <c r="J237" s="137">
        <f t="shared" si="31"/>
        <v>2900.6082859565176</v>
      </c>
      <c r="K237" s="137">
        <f t="shared" si="31"/>
        <v>2917.7049215377565</v>
      </c>
      <c r="L237" s="137">
        <f t="shared" si="31"/>
        <v>2910.1699708600354</v>
      </c>
      <c r="M237" s="137">
        <f t="shared" si="31"/>
        <v>2926.0183546798671</v>
      </c>
      <c r="N237" s="137">
        <f t="shared" si="31"/>
        <v>2949.2655980444015</v>
      </c>
      <c r="O237" s="137">
        <f t="shared" si="31"/>
        <v>2971.16618484214</v>
      </c>
      <c r="P237" s="212">
        <f t="shared" si="31"/>
        <v>3725</v>
      </c>
    </row>
    <row r="238" spans="1:16" ht="33.75" customHeight="1" x14ac:dyDescent="0.2">
      <c r="A238" s="84" t="s">
        <v>657</v>
      </c>
      <c r="B238" s="154" t="s">
        <v>685</v>
      </c>
      <c r="C238" s="154"/>
      <c r="D238" s="94">
        <f>SUM(D239)</f>
        <v>0</v>
      </c>
      <c r="E238" s="120">
        <f t="shared" ref="E238:P238" si="32">SUM(E239)</f>
        <v>70</v>
      </c>
      <c r="F238" s="120">
        <f t="shared" si="32"/>
        <v>70</v>
      </c>
      <c r="G238" s="120">
        <f t="shared" si="32"/>
        <v>70</v>
      </c>
      <c r="H238" s="120">
        <f t="shared" si="32"/>
        <v>70</v>
      </c>
      <c r="I238" s="120">
        <f t="shared" si="32"/>
        <v>70</v>
      </c>
      <c r="J238" s="120">
        <f t="shared" si="32"/>
        <v>70</v>
      </c>
      <c r="K238" s="120">
        <f t="shared" si="32"/>
        <v>70</v>
      </c>
      <c r="L238" s="120">
        <f t="shared" si="32"/>
        <v>70</v>
      </c>
      <c r="M238" s="120">
        <f t="shared" si="32"/>
        <v>70</v>
      </c>
      <c r="N238" s="120">
        <f t="shared" si="32"/>
        <v>70</v>
      </c>
      <c r="O238" s="120">
        <f t="shared" si="32"/>
        <v>70</v>
      </c>
      <c r="P238" s="206">
        <f t="shared" si="32"/>
        <v>125</v>
      </c>
    </row>
    <row r="239" spans="1:16" s="67" customFormat="1" ht="22.5" customHeight="1" x14ac:dyDescent="0.2">
      <c r="A239" s="36" t="s">
        <v>656</v>
      </c>
      <c r="B239" s="47" t="s">
        <v>686</v>
      </c>
      <c r="C239" s="80"/>
      <c r="D239" s="107"/>
      <c r="E239" s="138">
        <v>70</v>
      </c>
      <c r="F239" s="138">
        <v>70</v>
      </c>
      <c r="G239" s="138">
        <v>70</v>
      </c>
      <c r="H239" s="138">
        <v>70</v>
      </c>
      <c r="I239" s="138">
        <v>70</v>
      </c>
      <c r="J239" s="138">
        <v>70</v>
      </c>
      <c r="K239" s="138">
        <v>70</v>
      </c>
      <c r="L239" s="138">
        <v>70</v>
      </c>
      <c r="M239" s="138">
        <v>70</v>
      </c>
      <c r="N239" s="138">
        <v>70</v>
      </c>
      <c r="O239" s="138">
        <v>70</v>
      </c>
      <c r="P239" s="146">
        <v>125</v>
      </c>
    </row>
    <row r="240" spans="1:16" ht="33.75" customHeight="1" x14ac:dyDescent="0.2">
      <c r="A240" s="84" t="s">
        <v>20</v>
      </c>
      <c r="B240" s="154" t="s">
        <v>21</v>
      </c>
      <c r="C240" s="154"/>
      <c r="D240" s="116">
        <f>SUM(D241:D254)</f>
        <v>1400</v>
      </c>
      <c r="E240" s="120">
        <f t="shared" ref="E240:P240" si="33">SUM(E241:E254)</f>
        <v>1821</v>
      </c>
      <c r="F240" s="120">
        <f t="shared" si="33"/>
        <v>1835</v>
      </c>
      <c r="G240" s="120">
        <f t="shared" si="33"/>
        <v>1845</v>
      </c>
      <c r="H240" s="120">
        <f t="shared" si="33"/>
        <v>1852</v>
      </c>
      <c r="I240" s="120">
        <f t="shared" si="33"/>
        <v>1862</v>
      </c>
      <c r="J240" s="120">
        <f t="shared" si="33"/>
        <v>1872</v>
      </c>
      <c r="K240" s="120">
        <f t="shared" si="33"/>
        <v>1882</v>
      </c>
      <c r="L240" s="120">
        <f t="shared" si="33"/>
        <v>1892</v>
      </c>
      <c r="M240" s="120">
        <f t="shared" si="33"/>
        <v>1907</v>
      </c>
      <c r="N240" s="120">
        <f t="shared" si="33"/>
        <v>1917</v>
      </c>
      <c r="O240" s="120">
        <f t="shared" si="33"/>
        <v>1927</v>
      </c>
      <c r="P240" s="206">
        <f t="shared" si="33"/>
        <v>380</v>
      </c>
    </row>
    <row r="241" spans="1:16" ht="45" x14ac:dyDescent="0.2">
      <c r="A241" s="43" t="s">
        <v>263</v>
      </c>
      <c r="B241" s="41" t="s">
        <v>264</v>
      </c>
      <c r="C241" s="41" t="s">
        <v>265</v>
      </c>
      <c r="D241" s="117">
        <v>250</v>
      </c>
      <c r="E241" s="127">
        <f>2+200</f>
        <v>202</v>
      </c>
      <c r="F241" s="127">
        <f>5+200</f>
        <v>205</v>
      </c>
      <c r="G241" s="127">
        <f>5+200</f>
        <v>205</v>
      </c>
      <c r="H241" s="127">
        <f t="shared" ref="H241:O241" si="34">2+200</f>
        <v>202</v>
      </c>
      <c r="I241" s="127">
        <f t="shared" si="34"/>
        <v>202</v>
      </c>
      <c r="J241" s="127">
        <f t="shared" si="34"/>
        <v>202</v>
      </c>
      <c r="K241" s="127">
        <f t="shared" si="34"/>
        <v>202</v>
      </c>
      <c r="L241" s="127">
        <f t="shared" si="34"/>
        <v>202</v>
      </c>
      <c r="M241" s="127">
        <f t="shared" si="34"/>
        <v>202</v>
      </c>
      <c r="N241" s="127">
        <f t="shared" si="34"/>
        <v>202</v>
      </c>
      <c r="O241" s="127">
        <f t="shared" si="34"/>
        <v>202</v>
      </c>
      <c r="P241" s="146">
        <v>190</v>
      </c>
    </row>
    <row r="242" spans="1:16" ht="48" customHeight="1" x14ac:dyDescent="0.2">
      <c r="A242" s="43" t="s">
        <v>266</v>
      </c>
      <c r="B242" s="42" t="s">
        <v>267</v>
      </c>
      <c r="C242" s="41" t="s">
        <v>265</v>
      </c>
      <c r="D242" s="118">
        <v>100</v>
      </c>
      <c r="E242" s="85">
        <v>130</v>
      </c>
      <c r="F242" s="85">
        <v>130</v>
      </c>
      <c r="G242" s="85">
        <v>130</v>
      </c>
      <c r="H242" s="85">
        <v>130</v>
      </c>
      <c r="I242" s="85">
        <v>130</v>
      </c>
      <c r="J242" s="85">
        <v>130</v>
      </c>
      <c r="K242" s="85">
        <v>130</v>
      </c>
      <c r="L242" s="85">
        <v>130</v>
      </c>
      <c r="M242" s="85">
        <v>130</v>
      </c>
      <c r="N242" s="85">
        <v>130</v>
      </c>
      <c r="O242" s="85">
        <v>130</v>
      </c>
      <c r="P242" s="204"/>
    </row>
    <row r="243" spans="1:16" ht="60" x14ac:dyDescent="0.2">
      <c r="A243" s="43" t="s">
        <v>268</v>
      </c>
      <c r="B243" s="42" t="s">
        <v>269</v>
      </c>
      <c r="C243" s="41" t="s">
        <v>265</v>
      </c>
      <c r="D243" s="118">
        <v>100</v>
      </c>
      <c r="E243" s="85">
        <v>130</v>
      </c>
      <c r="F243" s="85">
        <v>130</v>
      </c>
      <c r="G243" s="85">
        <v>130</v>
      </c>
      <c r="H243" s="85">
        <v>130</v>
      </c>
      <c r="I243" s="85">
        <v>130</v>
      </c>
      <c r="J243" s="85">
        <v>130</v>
      </c>
      <c r="K243" s="85">
        <v>130</v>
      </c>
      <c r="L243" s="85">
        <v>130</v>
      </c>
      <c r="M243" s="85">
        <v>130</v>
      </c>
      <c r="N243" s="74">
        <v>130</v>
      </c>
      <c r="O243" s="74">
        <v>130</v>
      </c>
      <c r="P243" s="204"/>
    </row>
    <row r="244" spans="1:16" ht="34.5" customHeight="1" x14ac:dyDescent="0.2">
      <c r="A244" s="43" t="s">
        <v>270</v>
      </c>
      <c r="B244" s="42" t="s">
        <v>271</v>
      </c>
      <c r="C244" s="41" t="s">
        <v>265</v>
      </c>
      <c r="D244" s="118">
        <v>150</v>
      </c>
      <c r="E244" s="85">
        <v>170</v>
      </c>
      <c r="F244" s="85">
        <v>170</v>
      </c>
      <c r="G244" s="85">
        <v>170</v>
      </c>
      <c r="H244" s="85">
        <v>170</v>
      </c>
      <c r="I244" s="85">
        <v>170</v>
      </c>
      <c r="J244" s="85">
        <v>170</v>
      </c>
      <c r="K244" s="85">
        <v>170</v>
      </c>
      <c r="L244" s="85">
        <v>170</v>
      </c>
      <c r="M244" s="85">
        <v>170</v>
      </c>
      <c r="N244" s="74">
        <v>170</v>
      </c>
      <c r="O244" s="74">
        <v>170</v>
      </c>
      <c r="P244" s="204"/>
    </row>
    <row r="245" spans="1:16" ht="60" x14ac:dyDescent="0.2">
      <c r="A245" s="43" t="s">
        <v>272</v>
      </c>
      <c r="B245" s="41" t="s">
        <v>273</v>
      </c>
      <c r="C245" s="41" t="s">
        <v>265</v>
      </c>
      <c r="D245" s="118">
        <v>150</v>
      </c>
      <c r="E245" s="85">
        <f t="shared" ref="E245:L245" si="35">10+130</f>
        <v>140</v>
      </c>
      <c r="F245" s="85">
        <f t="shared" si="35"/>
        <v>140</v>
      </c>
      <c r="G245" s="85">
        <f t="shared" si="35"/>
        <v>140</v>
      </c>
      <c r="H245" s="85">
        <f t="shared" si="35"/>
        <v>140</v>
      </c>
      <c r="I245" s="85">
        <f t="shared" si="35"/>
        <v>140</v>
      </c>
      <c r="J245" s="85">
        <f t="shared" si="35"/>
        <v>140</v>
      </c>
      <c r="K245" s="85">
        <f t="shared" si="35"/>
        <v>140</v>
      </c>
      <c r="L245" s="85">
        <f t="shared" si="35"/>
        <v>140</v>
      </c>
      <c r="M245" s="85">
        <f>15+130</f>
        <v>145</v>
      </c>
      <c r="N245" s="85">
        <f>15+130</f>
        <v>145</v>
      </c>
      <c r="O245" s="85">
        <f>15+130</f>
        <v>145</v>
      </c>
      <c r="P245" s="204"/>
    </row>
    <row r="246" spans="1:16" ht="45" x14ac:dyDescent="0.2">
      <c r="A246" s="43" t="s">
        <v>274</v>
      </c>
      <c r="B246" s="42" t="s">
        <v>275</v>
      </c>
      <c r="C246" s="41" t="s">
        <v>265</v>
      </c>
      <c r="D246" s="118">
        <v>100</v>
      </c>
      <c r="E246" s="85">
        <v>70</v>
      </c>
      <c r="F246" s="85">
        <v>70</v>
      </c>
      <c r="G246" s="85">
        <v>70</v>
      </c>
      <c r="H246" s="85">
        <v>70</v>
      </c>
      <c r="I246" s="85">
        <v>70</v>
      </c>
      <c r="J246" s="85">
        <v>70</v>
      </c>
      <c r="K246" s="85">
        <v>70</v>
      </c>
      <c r="L246" s="85">
        <v>70</v>
      </c>
      <c r="M246" s="85">
        <v>70</v>
      </c>
      <c r="N246" s="85">
        <v>70</v>
      </c>
      <c r="O246" s="85">
        <v>70</v>
      </c>
      <c r="P246" s="204"/>
    </row>
    <row r="247" spans="1:16" ht="90" x14ac:dyDescent="0.2">
      <c r="A247" s="43" t="s">
        <v>276</v>
      </c>
      <c r="B247" s="41" t="s">
        <v>277</v>
      </c>
      <c r="C247" s="41" t="s">
        <v>265</v>
      </c>
      <c r="D247" s="118">
        <v>150</v>
      </c>
      <c r="E247" s="85">
        <v>150</v>
      </c>
      <c r="F247" s="85">
        <v>150</v>
      </c>
      <c r="G247" s="85">
        <v>150</v>
      </c>
      <c r="H247" s="85">
        <v>150</v>
      </c>
      <c r="I247" s="85">
        <v>150</v>
      </c>
      <c r="J247" s="85">
        <v>150</v>
      </c>
      <c r="K247" s="85">
        <v>150</v>
      </c>
      <c r="L247" s="85">
        <v>150</v>
      </c>
      <c r="M247" s="85">
        <v>150</v>
      </c>
      <c r="N247" s="74">
        <v>150</v>
      </c>
      <c r="O247" s="74">
        <v>150</v>
      </c>
      <c r="P247" s="204"/>
    </row>
    <row r="248" spans="1:16" ht="45" x14ac:dyDescent="0.2">
      <c r="A248" s="43" t="s">
        <v>278</v>
      </c>
      <c r="B248" s="42" t="s">
        <v>279</v>
      </c>
      <c r="C248" s="41" t="s">
        <v>265</v>
      </c>
      <c r="D248" s="118">
        <v>100</v>
      </c>
      <c r="E248" s="85">
        <v>130</v>
      </c>
      <c r="F248" s="85">
        <v>130</v>
      </c>
      <c r="G248" s="85">
        <v>130</v>
      </c>
      <c r="H248" s="85">
        <v>130</v>
      </c>
      <c r="I248" s="85">
        <v>130</v>
      </c>
      <c r="J248" s="85">
        <v>130</v>
      </c>
      <c r="K248" s="85">
        <v>130</v>
      </c>
      <c r="L248" s="85">
        <v>130</v>
      </c>
      <c r="M248" s="85">
        <v>130</v>
      </c>
      <c r="N248" s="74">
        <v>130</v>
      </c>
      <c r="O248" s="74">
        <v>130</v>
      </c>
      <c r="P248" s="204"/>
    </row>
    <row r="249" spans="1:16" ht="75" x14ac:dyDescent="0.2">
      <c r="A249" s="43" t="s">
        <v>280</v>
      </c>
      <c r="B249" s="42" t="s">
        <v>281</v>
      </c>
      <c r="C249" s="41" t="s">
        <v>265</v>
      </c>
      <c r="D249" s="118">
        <v>100</v>
      </c>
      <c r="E249" s="85">
        <v>130</v>
      </c>
      <c r="F249" s="85">
        <v>130</v>
      </c>
      <c r="G249" s="85">
        <v>130</v>
      </c>
      <c r="H249" s="85">
        <v>130</v>
      </c>
      <c r="I249" s="85">
        <v>130</v>
      </c>
      <c r="J249" s="85">
        <v>130</v>
      </c>
      <c r="K249" s="85">
        <v>130</v>
      </c>
      <c r="L249" s="85">
        <v>130</v>
      </c>
      <c r="M249" s="85">
        <v>130</v>
      </c>
      <c r="N249" s="74">
        <v>130</v>
      </c>
      <c r="O249" s="74">
        <v>130</v>
      </c>
      <c r="P249" s="204"/>
    </row>
    <row r="250" spans="1:16" ht="45" x14ac:dyDescent="0.2">
      <c r="A250" s="43" t="s">
        <v>282</v>
      </c>
      <c r="B250" s="42" t="s">
        <v>283</v>
      </c>
      <c r="C250" s="41" t="s">
        <v>265</v>
      </c>
      <c r="D250" s="118">
        <v>50</v>
      </c>
      <c r="E250" s="85">
        <v>70</v>
      </c>
      <c r="F250" s="85">
        <v>70</v>
      </c>
      <c r="G250" s="85">
        <v>70</v>
      </c>
      <c r="H250" s="85">
        <v>70</v>
      </c>
      <c r="I250" s="85">
        <v>70</v>
      </c>
      <c r="J250" s="85">
        <v>70</v>
      </c>
      <c r="K250" s="85">
        <v>70</v>
      </c>
      <c r="L250" s="85">
        <v>70</v>
      </c>
      <c r="M250" s="85">
        <v>70</v>
      </c>
      <c r="N250" s="85">
        <v>70</v>
      </c>
      <c r="O250" s="85">
        <v>70</v>
      </c>
      <c r="P250" s="204"/>
    </row>
    <row r="251" spans="1:16" ht="59.25" customHeight="1" x14ac:dyDescent="0.2">
      <c r="A251" s="43" t="s">
        <v>547</v>
      </c>
      <c r="B251" s="42" t="s">
        <v>546</v>
      </c>
      <c r="C251" s="41" t="s">
        <v>548</v>
      </c>
      <c r="D251" s="118">
        <v>150</v>
      </c>
      <c r="E251" s="85">
        <f>329+170</f>
        <v>499</v>
      </c>
      <c r="F251" s="85">
        <f>340+170</f>
        <v>510</v>
      </c>
      <c r="G251" s="85">
        <f>350+170</f>
        <v>520</v>
      </c>
      <c r="H251" s="85">
        <f>360+170</f>
        <v>530</v>
      </c>
      <c r="I251" s="85">
        <f>370+170</f>
        <v>540</v>
      </c>
      <c r="J251" s="85">
        <f>380+170</f>
        <v>550</v>
      </c>
      <c r="K251" s="85">
        <f>390+170</f>
        <v>560</v>
      </c>
      <c r="L251" s="85">
        <f>400+170</f>
        <v>570</v>
      </c>
      <c r="M251" s="85">
        <f>410+170</f>
        <v>580</v>
      </c>
      <c r="N251" s="74">
        <f>420+170</f>
        <v>590</v>
      </c>
      <c r="O251" s="74">
        <f>430+170</f>
        <v>600</v>
      </c>
      <c r="P251" s="204"/>
    </row>
    <row r="252" spans="1:16" ht="75" customHeight="1" x14ac:dyDescent="0.2">
      <c r="A252" s="43" t="s">
        <v>835</v>
      </c>
      <c r="B252" s="42" t="s">
        <v>836</v>
      </c>
      <c r="C252" s="41"/>
      <c r="D252" s="78"/>
      <c r="E252" s="85">
        <v>0</v>
      </c>
      <c r="F252" s="85">
        <v>0</v>
      </c>
      <c r="G252" s="85">
        <v>0</v>
      </c>
      <c r="H252" s="85">
        <v>0</v>
      </c>
      <c r="I252" s="85">
        <v>0</v>
      </c>
      <c r="J252" s="85">
        <v>0</v>
      </c>
      <c r="K252" s="85">
        <v>0</v>
      </c>
      <c r="L252" s="85">
        <v>0</v>
      </c>
      <c r="M252" s="85">
        <v>0</v>
      </c>
      <c r="N252" s="74">
        <v>0</v>
      </c>
      <c r="O252" s="74">
        <v>0</v>
      </c>
      <c r="P252" s="129">
        <v>140</v>
      </c>
    </row>
    <row r="253" spans="1:16" ht="48" customHeight="1" x14ac:dyDescent="0.2">
      <c r="A253" s="43" t="s">
        <v>736</v>
      </c>
      <c r="B253" s="42" t="s">
        <v>738</v>
      </c>
      <c r="C253" s="41"/>
      <c r="D253" s="78"/>
      <c r="E253" s="85">
        <v>0</v>
      </c>
      <c r="F253" s="85">
        <v>0</v>
      </c>
      <c r="G253" s="85">
        <v>0</v>
      </c>
      <c r="H253" s="85">
        <v>0</v>
      </c>
      <c r="I253" s="85">
        <v>0</v>
      </c>
      <c r="J253" s="85">
        <v>0</v>
      </c>
      <c r="K253" s="85">
        <v>0</v>
      </c>
      <c r="L253" s="85">
        <v>0</v>
      </c>
      <c r="M253" s="85">
        <v>0</v>
      </c>
      <c r="N253" s="74">
        <v>0</v>
      </c>
      <c r="O253" s="74">
        <v>0</v>
      </c>
      <c r="P253" s="129">
        <v>25</v>
      </c>
    </row>
    <row r="254" spans="1:16" ht="45" customHeight="1" x14ac:dyDescent="0.2">
      <c r="A254" s="43" t="s">
        <v>737</v>
      </c>
      <c r="B254" s="42" t="s">
        <v>739</v>
      </c>
      <c r="C254" s="41"/>
      <c r="D254" s="78"/>
      <c r="E254" s="85">
        <v>0</v>
      </c>
      <c r="F254" s="85">
        <v>0</v>
      </c>
      <c r="G254" s="85">
        <v>0</v>
      </c>
      <c r="H254" s="85">
        <v>0</v>
      </c>
      <c r="I254" s="85">
        <v>0</v>
      </c>
      <c r="J254" s="85">
        <v>0</v>
      </c>
      <c r="K254" s="85">
        <v>0</v>
      </c>
      <c r="L254" s="85">
        <v>0</v>
      </c>
      <c r="M254" s="85">
        <v>0</v>
      </c>
      <c r="N254" s="74">
        <v>0</v>
      </c>
      <c r="O254" s="74">
        <v>0</v>
      </c>
      <c r="P254" s="129">
        <v>25</v>
      </c>
    </row>
    <row r="255" spans="1:16" ht="33.75" customHeight="1" x14ac:dyDescent="0.2">
      <c r="A255" s="84" t="s">
        <v>3</v>
      </c>
      <c r="B255" s="154" t="s">
        <v>4</v>
      </c>
      <c r="C255" s="154"/>
      <c r="D255" s="94">
        <f>SUM(D256:D263)</f>
        <v>413</v>
      </c>
      <c r="E255" s="120">
        <f>SUM(E256:E264)</f>
        <v>120</v>
      </c>
      <c r="F255" s="120">
        <f t="shared" ref="F255:P255" si="36">SUM(F256:F264)</f>
        <v>123</v>
      </c>
      <c r="G255" s="120">
        <f t="shared" si="36"/>
        <v>108</v>
      </c>
      <c r="H255" s="120">
        <f t="shared" si="36"/>
        <v>108</v>
      </c>
      <c r="I255" s="120">
        <f t="shared" si="36"/>
        <v>109</v>
      </c>
      <c r="J255" s="120">
        <f t="shared" si="36"/>
        <v>110</v>
      </c>
      <c r="K255" s="120">
        <f t="shared" si="36"/>
        <v>111</v>
      </c>
      <c r="L255" s="120">
        <f t="shared" si="36"/>
        <v>101</v>
      </c>
      <c r="M255" s="120">
        <f t="shared" si="36"/>
        <v>97</v>
      </c>
      <c r="N255" s="120">
        <f t="shared" si="36"/>
        <v>110</v>
      </c>
      <c r="O255" s="120">
        <f t="shared" si="36"/>
        <v>113</v>
      </c>
      <c r="P255" s="120">
        <f t="shared" si="36"/>
        <v>1400</v>
      </c>
    </row>
    <row r="256" spans="1:16" ht="58.5" customHeight="1" x14ac:dyDescent="0.2">
      <c r="A256" s="43" t="s">
        <v>284</v>
      </c>
      <c r="B256" s="41" t="s">
        <v>285</v>
      </c>
      <c r="C256" s="41" t="s">
        <v>286</v>
      </c>
      <c r="D256" s="78">
        <v>34</v>
      </c>
      <c r="E256" s="75">
        <v>20</v>
      </c>
      <c r="F256" s="75">
        <v>20</v>
      </c>
      <c r="G256" s="75">
        <v>17</v>
      </c>
      <c r="H256" s="124">
        <v>18</v>
      </c>
      <c r="I256" s="124">
        <v>18</v>
      </c>
      <c r="J256" s="124">
        <v>18</v>
      </c>
      <c r="K256" s="124">
        <v>18</v>
      </c>
      <c r="L256" s="124">
        <v>15</v>
      </c>
      <c r="M256" s="124">
        <v>19</v>
      </c>
      <c r="N256" s="124">
        <v>21</v>
      </c>
      <c r="O256" s="124">
        <v>23</v>
      </c>
      <c r="P256" s="129">
        <v>50</v>
      </c>
    </row>
    <row r="257" spans="1:17" ht="60.75" customHeight="1" x14ac:dyDescent="0.25">
      <c r="A257" s="43" t="s">
        <v>287</v>
      </c>
      <c r="B257" s="41" t="s">
        <v>288</v>
      </c>
      <c r="C257" s="41" t="s">
        <v>289</v>
      </c>
      <c r="D257" s="108">
        <v>47</v>
      </c>
      <c r="E257" s="126">
        <f>11+16</f>
        <v>27</v>
      </c>
      <c r="F257" s="126">
        <f>16+16</f>
        <v>32</v>
      </c>
      <c r="G257" s="126">
        <f>11+16</f>
        <v>27</v>
      </c>
      <c r="H257" s="126">
        <f>11+16</f>
        <v>27</v>
      </c>
      <c r="I257" s="126">
        <f>12+16</f>
        <v>28</v>
      </c>
      <c r="J257" s="126">
        <f>12+16</f>
        <v>28</v>
      </c>
      <c r="K257" s="126">
        <f>13+16</f>
        <v>29</v>
      </c>
      <c r="L257" s="126">
        <f>10+16</f>
        <v>26</v>
      </c>
      <c r="M257" s="126">
        <f>11+16</f>
        <v>27</v>
      </c>
      <c r="N257" s="126">
        <f>11+16</f>
        <v>27</v>
      </c>
      <c r="O257" s="126">
        <f>11+16</f>
        <v>27</v>
      </c>
      <c r="P257" s="204"/>
    </row>
    <row r="258" spans="1:17" ht="33" customHeight="1" x14ac:dyDescent="0.2">
      <c r="A258" s="19" t="s">
        <v>290</v>
      </c>
      <c r="B258" s="6" t="s">
        <v>291</v>
      </c>
      <c r="C258" s="41" t="s">
        <v>292</v>
      </c>
      <c r="D258" s="78">
        <v>43</v>
      </c>
      <c r="E258" s="75">
        <f>14+12</f>
        <v>26</v>
      </c>
      <c r="F258" s="75">
        <f>14+12</f>
        <v>26</v>
      </c>
      <c r="G258" s="75">
        <f>12+12</f>
        <v>24</v>
      </c>
      <c r="H258" s="75">
        <f>13+12</f>
        <v>25</v>
      </c>
      <c r="I258" s="75">
        <f>13+12</f>
        <v>25</v>
      </c>
      <c r="J258" s="75">
        <f>14+12</f>
        <v>26</v>
      </c>
      <c r="K258" s="75">
        <f>14+12</f>
        <v>26</v>
      </c>
      <c r="L258" s="75">
        <f>12+12</f>
        <v>24</v>
      </c>
      <c r="M258" s="75">
        <f>12+12</f>
        <v>24</v>
      </c>
      <c r="N258" s="75">
        <f>14+12</f>
        <v>26</v>
      </c>
      <c r="O258" s="75">
        <f>15+12</f>
        <v>27</v>
      </c>
      <c r="P258" s="204"/>
    </row>
    <row r="259" spans="1:17" ht="60" x14ac:dyDescent="0.2">
      <c r="A259" s="19" t="s">
        <v>293</v>
      </c>
      <c r="B259" s="42" t="s">
        <v>294</v>
      </c>
      <c r="C259" s="41" t="s">
        <v>793</v>
      </c>
      <c r="D259" s="90">
        <v>27</v>
      </c>
      <c r="E259" s="127">
        <v>17</v>
      </c>
      <c r="F259" s="127">
        <v>17</v>
      </c>
      <c r="G259" s="127">
        <v>17</v>
      </c>
      <c r="H259" s="127">
        <v>16</v>
      </c>
      <c r="I259" s="127">
        <v>16</v>
      </c>
      <c r="J259" s="127">
        <v>16</v>
      </c>
      <c r="K259" s="127">
        <v>16</v>
      </c>
      <c r="L259" s="127">
        <v>15</v>
      </c>
      <c r="M259" s="127">
        <v>15</v>
      </c>
      <c r="N259" s="127">
        <v>15</v>
      </c>
      <c r="O259" s="127">
        <v>15</v>
      </c>
      <c r="P259" s="204"/>
    </row>
    <row r="260" spans="1:17" ht="43.5" customHeight="1" x14ac:dyDescent="0.2">
      <c r="A260" s="19" t="s">
        <v>295</v>
      </c>
      <c r="B260" s="42" t="s">
        <v>296</v>
      </c>
      <c r="C260" s="41" t="s">
        <v>297</v>
      </c>
      <c r="D260" s="78">
        <v>25</v>
      </c>
      <c r="E260" s="75">
        <v>4</v>
      </c>
      <c r="F260" s="75">
        <v>5</v>
      </c>
      <c r="G260" s="75">
        <v>4</v>
      </c>
      <c r="H260" s="75">
        <v>3</v>
      </c>
      <c r="I260" s="75">
        <v>3</v>
      </c>
      <c r="J260" s="75">
        <v>3</v>
      </c>
      <c r="K260" s="75">
        <v>4</v>
      </c>
      <c r="L260" s="75">
        <v>3</v>
      </c>
      <c r="M260" s="75">
        <v>3</v>
      </c>
      <c r="N260" s="75">
        <v>3</v>
      </c>
      <c r="O260" s="75">
        <v>3</v>
      </c>
      <c r="P260" s="204"/>
    </row>
    <row r="261" spans="1:17" ht="60.75" customHeight="1" x14ac:dyDescent="0.2">
      <c r="A261" s="19" t="s">
        <v>298</v>
      </c>
      <c r="B261" s="42" t="s">
        <v>299</v>
      </c>
      <c r="C261" s="41" t="s">
        <v>300</v>
      </c>
      <c r="D261" s="78">
        <v>36</v>
      </c>
      <c r="E261" s="75">
        <v>16</v>
      </c>
      <c r="F261" s="75">
        <v>16</v>
      </c>
      <c r="G261" s="75">
        <v>12</v>
      </c>
      <c r="H261" s="75">
        <v>12</v>
      </c>
      <c r="I261" s="75">
        <v>11</v>
      </c>
      <c r="J261" s="75">
        <v>12</v>
      </c>
      <c r="K261" s="75">
        <v>11</v>
      </c>
      <c r="L261" s="75">
        <v>11</v>
      </c>
      <c r="M261" s="75">
        <v>2</v>
      </c>
      <c r="N261" s="75">
        <v>11</v>
      </c>
      <c r="O261" s="75">
        <v>11</v>
      </c>
      <c r="P261" s="129">
        <v>75</v>
      </c>
    </row>
    <row r="262" spans="1:17" ht="183" customHeight="1" x14ac:dyDescent="0.2">
      <c r="A262" s="19" t="s">
        <v>301</v>
      </c>
      <c r="B262" s="42" t="s">
        <v>302</v>
      </c>
      <c r="C262" s="41" t="s">
        <v>303</v>
      </c>
      <c r="D262" s="78">
        <v>201</v>
      </c>
      <c r="E262" s="75">
        <f>8+2</f>
        <v>10</v>
      </c>
      <c r="F262" s="75">
        <f>5+2</f>
        <v>7</v>
      </c>
      <c r="G262" s="75">
        <f>5+2</f>
        <v>7</v>
      </c>
      <c r="H262" s="75">
        <f>5+2</f>
        <v>7</v>
      </c>
      <c r="I262" s="75">
        <f>6+2</f>
        <v>8</v>
      </c>
      <c r="J262" s="75">
        <f t="shared" ref="J262:O262" si="37">5+2</f>
        <v>7</v>
      </c>
      <c r="K262" s="75">
        <f t="shared" si="37"/>
        <v>7</v>
      </c>
      <c r="L262" s="75">
        <f t="shared" si="37"/>
        <v>7</v>
      </c>
      <c r="M262" s="75">
        <f t="shared" si="37"/>
        <v>7</v>
      </c>
      <c r="N262" s="75">
        <f t="shared" si="37"/>
        <v>7</v>
      </c>
      <c r="O262" s="75">
        <f t="shared" si="37"/>
        <v>7</v>
      </c>
      <c r="P262" s="129">
        <v>1225</v>
      </c>
    </row>
    <row r="263" spans="1:17" ht="49.5" customHeight="1" x14ac:dyDescent="0.2">
      <c r="A263" s="19" t="s">
        <v>740</v>
      </c>
      <c r="B263" s="42" t="s">
        <v>741</v>
      </c>
      <c r="C263" s="41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129">
        <v>25</v>
      </c>
    </row>
    <row r="264" spans="1:17" ht="62.25" customHeight="1" x14ac:dyDescent="0.2">
      <c r="A264" s="19" t="s">
        <v>837</v>
      </c>
      <c r="B264" s="42" t="s">
        <v>838</v>
      </c>
      <c r="C264" s="41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129">
        <v>25</v>
      </c>
    </row>
    <row r="265" spans="1:17" ht="22.5" customHeight="1" x14ac:dyDescent="0.2">
      <c r="A265" s="84" t="s">
        <v>33</v>
      </c>
      <c r="B265" s="154" t="s">
        <v>34</v>
      </c>
      <c r="C265" s="154"/>
      <c r="D265" s="94">
        <f>SUM(D266:D270)</f>
        <v>104</v>
      </c>
      <c r="E265" s="120">
        <f t="shared" ref="E265:P265" si="38">SUM(E266:E270)</f>
        <v>36</v>
      </c>
      <c r="F265" s="120">
        <f t="shared" si="38"/>
        <v>31</v>
      </c>
      <c r="G265" s="120">
        <f t="shared" si="38"/>
        <v>27</v>
      </c>
      <c r="H265" s="120">
        <f t="shared" si="38"/>
        <v>28</v>
      </c>
      <c r="I265" s="120">
        <f t="shared" si="38"/>
        <v>25</v>
      </c>
      <c r="J265" s="120">
        <f t="shared" si="38"/>
        <v>24</v>
      </c>
      <c r="K265" s="120">
        <f t="shared" si="38"/>
        <v>42</v>
      </c>
      <c r="L265" s="120">
        <f t="shared" si="38"/>
        <v>24</v>
      </c>
      <c r="M265" s="120">
        <f t="shared" si="38"/>
        <v>24</v>
      </c>
      <c r="N265" s="120">
        <f t="shared" si="38"/>
        <v>24</v>
      </c>
      <c r="O265" s="120">
        <f t="shared" si="38"/>
        <v>24</v>
      </c>
      <c r="P265" s="206">
        <f t="shared" si="38"/>
        <v>250</v>
      </c>
      <c r="Q265" s="1">
        <v>2</v>
      </c>
    </row>
    <row r="266" spans="1:17" ht="63.75" customHeight="1" x14ac:dyDescent="0.2">
      <c r="A266" s="19" t="s">
        <v>304</v>
      </c>
      <c r="B266" s="42" t="s">
        <v>305</v>
      </c>
      <c r="C266" s="41" t="s">
        <v>306</v>
      </c>
      <c r="D266" s="78">
        <v>20</v>
      </c>
      <c r="E266" s="75">
        <v>10</v>
      </c>
      <c r="F266" s="75">
        <v>9</v>
      </c>
      <c r="G266" s="75">
        <v>7</v>
      </c>
      <c r="H266" s="75">
        <v>7</v>
      </c>
      <c r="I266" s="75">
        <v>6</v>
      </c>
      <c r="J266" s="75">
        <v>6</v>
      </c>
      <c r="K266" s="124">
        <v>24</v>
      </c>
      <c r="L266" s="124">
        <v>6</v>
      </c>
      <c r="M266" s="124">
        <v>6</v>
      </c>
      <c r="N266" s="124">
        <v>6</v>
      </c>
      <c r="O266" s="124">
        <v>6</v>
      </c>
      <c r="P266" s="204"/>
    </row>
    <row r="267" spans="1:17" ht="64.5" customHeight="1" x14ac:dyDescent="0.2">
      <c r="A267" s="19" t="s">
        <v>307</v>
      </c>
      <c r="B267" s="42" t="s">
        <v>49</v>
      </c>
      <c r="C267" s="41" t="s">
        <v>306</v>
      </c>
      <c r="D267" s="78">
        <v>25</v>
      </c>
      <c r="E267" s="75">
        <v>9</v>
      </c>
      <c r="F267" s="75">
        <v>6</v>
      </c>
      <c r="G267" s="75">
        <v>5</v>
      </c>
      <c r="H267" s="75">
        <v>4</v>
      </c>
      <c r="I267" s="75">
        <v>4</v>
      </c>
      <c r="J267" s="75">
        <v>4</v>
      </c>
      <c r="K267" s="124">
        <v>4</v>
      </c>
      <c r="L267" s="124">
        <v>4</v>
      </c>
      <c r="M267" s="124">
        <v>4</v>
      </c>
      <c r="N267" s="124">
        <v>4</v>
      </c>
      <c r="O267" s="124">
        <v>4</v>
      </c>
      <c r="P267" s="204"/>
    </row>
    <row r="268" spans="1:17" ht="64.5" customHeight="1" x14ac:dyDescent="0.2">
      <c r="A268" s="19" t="s">
        <v>308</v>
      </c>
      <c r="B268" s="42" t="s">
        <v>50</v>
      </c>
      <c r="C268" s="41" t="s">
        <v>306</v>
      </c>
      <c r="D268" s="78"/>
      <c r="E268" s="75"/>
      <c r="F268" s="75"/>
      <c r="G268" s="75"/>
      <c r="H268" s="75"/>
      <c r="I268" s="75"/>
      <c r="J268" s="75"/>
      <c r="K268" s="124"/>
      <c r="L268" s="124"/>
      <c r="M268" s="124"/>
      <c r="N268" s="124"/>
      <c r="O268" s="124"/>
      <c r="P268" s="204"/>
    </row>
    <row r="269" spans="1:17" ht="75" x14ac:dyDescent="0.2">
      <c r="A269" s="19" t="s">
        <v>309</v>
      </c>
      <c r="B269" s="42" t="s">
        <v>310</v>
      </c>
      <c r="C269" s="41" t="s">
        <v>311</v>
      </c>
      <c r="D269" s="78">
        <v>30</v>
      </c>
      <c r="E269" s="75">
        <v>7</v>
      </c>
      <c r="F269" s="75">
        <v>7</v>
      </c>
      <c r="G269" s="75">
        <v>6</v>
      </c>
      <c r="H269" s="124">
        <v>7</v>
      </c>
      <c r="I269" s="124">
        <v>6</v>
      </c>
      <c r="J269" s="124">
        <v>6</v>
      </c>
      <c r="K269" s="124">
        <v>6</v>
      </c>
      <c r="L269" s="124">
        <v>6</v>
      </c>
      <c r="M269" s="124">
        <v>6</v>
      </c>
      <c r="N269" s="124">
        <v>6</v>
      </c>
      <c r="O269" s="124">
        <v>6</v>
      </c>
      <c r="P269" s="204"/>
    </row>
    <row r="270" spans="1:17" ht="75" x14ac:dyDescent="0.2">
      <c r="A270" s="19" t="s">
        <v>312</v>
      </c>
      <c r="B270" s="42" t="s">
        <v>313</v>
      </c>
      <c r="C270" s="41" t="s">
        <v>311</v>
      </c>
      <c r="D270" s="78">
        <v>29</v>
      </c>
      <c r="E270" s="75">
        <f>6+2+2</f>
        <v>10</v>
      </c>
      <c r="F270" s="75">
        <f>5+2+2</f>
        <v>9</v>
      </c>
      <c r="G270" s="75">
        <f>5+2+2</f>
        <v>9</v>
      </c>
      <c r="H270" s="124">
        <f>5+3+2</f>
        <v>10</v>
      </c>
      <c r="I270" s="124">
        <f>4+2+3</f>
        <v>9</v>
      </c>
      <c r="J270" s="124">
        <f t="shared" ref="J270:O270" si="39">3+2+3</f>
        <v>8</v>
      </c>
      <c r="K270" s="124">
        <f t="shared" si="39"/>
        <v>8</v>
      </c>
      <c r="L270" s="124">
        <f t="shared" si="39"/>
        <v>8</v>
      </c>
      <c r="M270" s="124">
        <f t="shared" si="39"/>
        <v>8</v>
      </c>
      <c r="N270" s="124">
        <f t="shared" si="39"/>
        <v>8</v>
      </c>
      <c r="O270" s="124">
        <f t="shared" si="39"/>
        <v>8</v>
      </c>
      <c r="P270" s="129">
        <v>250</v>
      </c>
    </row>
    <row r="271" spans="1:17" ht="33.75" customHeight="1" x14ac:dyDescent="0.2">
      <c r="A271" s="84" t="s">
        <v>22</v>
      </c>
      <c r="B271" s="154" t="s">
        <v>23</v>
      </c>
      <c r="C271" s="154"/>
      <c r="D271" s="94">
        <f>SUM(D272:D280)</f>
        <v>180</v>
      </c>
      <c r="E271" s="120">
        <f t="shared" ref="E271:P271" si="40">SUM(E272:E280)</f>
        <v>184.16849999999999</v>
      </c>
      <c r="F271" s="120">
        <f t="shared" si="40"/>
        <v>194.62732425000002</v>
      </c>
      <c r="G271" s="120">
        <f t="shared" si="40"/>
        <v>199.38823088212499</v>
      </c>
      <c r="H271" s="120">
        <f t="shared" si="40"/>
        <v>207.46345423285106</v>
      </c>
      <c r="I271" s="120">
        <f t="shared" si="40"/>
        <v>215.86572412928152</v>
      </c>
      <c r="J271" s="120">
        <f t="shared" si="40"/>
        <v>224.60828595651742</v>
      </c>
      <c r="K271" s="120">
        <f t="shared" si="40"/>
        <v>233.70492153775638</v>
      </c>
      <c r="L271" s="120">
        <f t="shared" si="40"/>
        <v>243.16997086003551</v>
      </c>
      <c r="M271" s="120">
        <f t="shared" si="40"/>
        <v>253.01835467986692</v>
      </c>
      <c r="N271" s="120">
        <f t="shared" si="40"/>
        <v>263.26559804440154</v>
      </c>
      <c r="O271" s="120">
        <f t="shared" si="40"/>
        <v>273.16618484214001</v>
      </c>
      <c r="P271" s="206">
        <f t="shared" si="40"/>
        <v>150</v>
      </c>
    </row>
    <row r="272" spans="1:17" ht="60" x14ac:dyDescent="0.2">
      <c r="A272" s="19" t="s">
        <v>314</v>
      </c>
      <c r="B272" s="42" t="s">
        <v>315</v>
      </c>
      <c r="C272" s="41" t="s">
        <v>265</v>
      </c>
      <c r="D272" s="78">
        <v>3</v>
      </c>
      <c r="E272" s="78"/>
      <c r="F272" s="75">
        <v>3</v>
      </c>
      <c r="G272" s="78"/>
      <c r="H272" s="78"/>
      <c r="I272" s="78"/>
      <c r="J272" s="78"/>
      <c r="K272" s="78"/>
      <c r="L272" s="78"/>
      <c r="M272" s="78"/>
      <c r="N272" s="78"/>
      <c r="O272" s="78"/>
      <c r="P272" s="204"/>
    </row>
    <row r="273" spans="1:16" ht="45" customHeight="1" x14ac:dyDescent="0.2">
      <c r="A273" s="19" t="s">
        <v>316</v>
      </c>
      <c r="B273" s="42" t="s">
        <v>317</v>
      </c>
      <c r="C273" s="41" t="s">
        <v>318</v>
      </c>
      <c r="D273" s="78">
        <v>30</v>
      </c>
      <c r="E273" s="75">
        <v>31.215</v>
      </c>
      <c r="F273" s="75">
        <v>32.479207500000001</v>
      </c>
      <c r="G273" s="75">
        <v>33.794615403750001</v>
      </c>
      <c r="H273" s="75">
        <v>35.163297327601875</v>
      </c>
      <c r="I273" s="75">
        <v>36.587410869369748</v>
      </c>
      <c r="J273" s="75">
        <v>38.069201009579224</v>
      </c>
      <c r="K273" s="75">
        <v>39.611003650467183</v>
      </c>
      <c r="L273" s="75">
        <v>41.2152492983111</v>
      </c>
      <c r="M273" s="75">
        <v>42.884466894892697</v>
      </c>
      <c r="N273" s="75">
        <v>44.621287804135854</v>
      </c>
      <c r="O273" s="75">
        <v>46.428449960203359</v>
      </c>
      <c r="P273" s="204"/>
    </row>
    <row r="274" spans="1:16" ht="48" customHeight="1" x14ac:dyDescent="0.2">
      <c r="A274" s="19" t="s">
        <v>319</v>
      </c>
      <c r="B274" s="42" t="s">
        <v>320</v>
      </c>
      <c r="C274" s="41" t="s">
        <v>318</v>
      </c>
      <c r="D274" s="78">
        <v>30</v>
      </c>
      <c r="E274" s="75">
        <v>31.215</v>
      </c>
      <c r="F274" s="75">
        <v>32.479207500000001</v>
      </c>
      <c r="G274" s="75">
        <v>33.794615403750001</v>
      </c>
      <c r="H274" s="75">
        <v>35.163297327601875</v>
      </c>
      <c r="I274" s="75">
        <v>36.587410869369748</v>
      </c>
      <c r="J274" s="75">
        <v>38.069201009579224</v>
      </c>
      <c r="K274" s="75">
        <v>39.611003650467183</v>
      </c>
      <c r="L274" s="75">
        <v>41.2152492983111</v>
      </c>
      <c r="M274" s="75">
        <v>42.884466894892697</v>
      </c>
      <c r="N274" s="75">
        <v>44.621287804135854</v>
      </c>
      <c r="O274" s="75">
        <v>46.428449960203359</v>
      </c>
      <c r="P274" s="204"/>
    </row>
    <row r="275" spans="1:16" ht="46.5" customHeight="1" x14ac:dyDescent="0.2">
      <c r="A275" s="19" t="s">
        <v>321</v>
      </c>
      <c r="B275" s="42" t="s">
        <v>322</v>
      </c>
      <c r="C275" s="41" t="s">
        <v>318</v>
      </c>
      <c r="D275" s="78">
        <v>30</v>
      </c>
      <c r="E275" s="75">
        <v>31.215</v>
      </c>
      <c r="F275" s="75">
        <v>32.479207500000001</v>
      </c>
      <c r="G275" s="75">
        <v>33.794615403750001</v>
      </c>
      <c r="H275" s="75">
        <v>35.163297327601875</v>
      </c>
      <c r="I275" s="75">
        <v>36.587410869369748</v>
      </c>
      <c r="J275" s="75">
        <v>38.069201009579224</v>
      </c>
      <c r="K275" s="75">
        <v>39.611003650467183</v>
      </c>
      <c r="L275" s="75">
        <v>41.2152492983111</v>
      </c>
      <c r="M275" s="75">
        <v>42.884466894892697</v>
      </c>
      <c r="N275" s="75">
        <v>44.621287804135854</v>
      </c>
      <c r="O275" s="75">
        <v>46.428449960203359</v>
      </c>
      <c r="P275" s="204"/>
    </row>
    <row r="276" spans="1:16" ht="45" customHeight="1" x14ac:dyDescent="0.2">
      <c r="A276" s="19" t="s">
        <v>323</v>
      </c>
      <c r="B276" s="42" t="s">
        <v>324</v>
      </c>
      <c r="C276" s="41" t="s">
        <v>318</v>
      </c>
      <c r="D276" s="78">
        <v>30</v>
      </c>
      <c r="E276" s="75">
        <v>31.215</v>
      </c>
      <c r="F276" s="75">
        <v>32.479207500000001</v>
      </c>
      <c r="G276" s="75">
        <v>33.794615403750001</v>
      </c>
      <c r="H276" s="75">
        <v>35.163297327601875</v>
      </c>
      <c r="I276" s="75">
        <v>36.587410869369748</v>
      </c>
      <c r="J276" s="75">
        <v>38.069201009579224</v>
      </c>
      <c r="K276" s="75">
        <v>39.611003650467183</v>
      </c>
      <c r="L276" s="75">
        <v>41.2152492983111</v>
      </c>
      <c r="M276" s="75">
        <v>42.884466894892697</v>
      </c>
      <c r="N276" s="75">
        <v>44.621287804135854</v>
      </c>
      <c r="O276" s="75">
        <v>45</v>
      </c>
      <c r="P276" s="204"/>
    </row>
    <row r="277" spans="1:16" ht="29.25" customHeight="1" x14ac:dyDescent="0.2">
      <c r="A277" s="19" t="s">
        <v>325</v>
      </c>
      <c r="B277" s="42" t="s">
        <v>326</v>
      </c>
      <c r="C277" s="41" t="s">
        <v>327</v>
      </c>
      <c r="D277" s="78">
        <v>29</v>
      </c>
      <c r="E277" s="75">
        <v>30.174500000000002</v>
      </c>
      <c r="F277" s="75">
        <v>31.39656725</v>
      </c>
      <c r="G277" s="75">
        <v>32.668128223624997</v>
      </c>
      <c r="H277" s="75">
        <v>33.991187416681811</v>
      </c>
      <c r="I277" s="75">
        <v>35.367830507057427</v>
      </c>
      <c r="J277" s="75">
        <v>36.800227642593249</v>
      </c>
      <c r="K277" s="75">
        <v>38.290636862118276</v>
      </c>
      <c r="L277" s="75">
        <v>39.841407655034068</v>
      </c>
      <c r="M277" s="75">
        <v>41.454984665062945</v>
      </c>
      <c r="N277" s="75">
        <v>43.133911543997996</v>
      </c>
      <c r="O277" s="75">
        <v>44.880834961529914</v>
      </c>
      <c r="P277" s="204"/>
    </row>
    <row r="278" spans="1:16" ht="30" x14ac:dyDescent="0.2">
      <c r="A278" s="20" t="s">
        <v>328</v>
      </c>
      <c r="B278" s="42" t="s">
        <v>329</v>
      </c>
      <c r="C278" s="41" t="s">
        <v>330</v>
      </c>
      <c r="D278" s="78">
        <v>28</v>
      </c>
      <c r="E278" s="75">
        <v>29.134</v>
      </c>
      <c r="F278" s="75">
        <v>30.313927</v>
      </c>
      <c r="G278" s="75">
        <v>31.5416410435</v>
      </c>
      <c r="H278" s="75">
        <v>32.819077505761747</v>
      </c>
      <c r="I278" s="75">
        <v>34.148250144745099</v>
      </c>
      <c r="J278" s="75">
        <v>35.531254275607274</v>
      </c>
      <c r="K278" s="75">
        <v>36.97027007376937</v>
      </c>
      <c r="L278" s="75">
        <v>38.467566011757029</v>
      </c>
      <c r="M278" s="75">
        <v>40.025502435233186</v>
      </c>
      <c r="N278" s="75">
        <v>41.646535283860132</v>
      </c>
      <c r="O278" s="75">
        <v>44</v>
      </c>
      <c r="P278" s="129">
        <v>75</v>
      </c>
    </row>
    <row r="279" spans="1:16" ht="60" customHeight="1" x14ac:dyDescent="0.2">
      <c r="A279" s="20" t="s">
        <v>688</v>
      </c>
      <c r="B279" s="42" t="s">
        <v>687</v>
      </c>
      <c r="C279" s="41" t="s">
        <v>689</v>
      </c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129">
        <v>50</v>
      </c>
    </row>
    <row r="280" spans="1:16" ht="30" customHeight="1" x14ac:dyDescent="0.2">
      <c r="A280" s="20" t="s">
        <v>742</v>
      </c>
      <c r="B280" s="42" t="s">
        <v>743</v>
      </c>
      <c r="C280" s="41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129">
        <v>25</v>
      </c>
    </row>
    <row r="281" spans="1:16" ht="24" customHeight="1" x14ac:dyDescent="0.2">
      <c r="A281" s="84" t="s">
        <v>24</v>
      </c>
      <c r="B281" s="154" t="s">
        <v>25</v>
      </c>
      <c r="C281" s="154"/>
      <c r="D281" s="94">
        <f>SUM(D282:D288)</f>
        <v>92</v>
      </c>
      <c r="E281" s="120">
        <f t="shared" ref="E281:P281" si="41">SUM(E282:E288)</f>
        <v>98</v>
      </c>
      <c r="F281" s="120">
        <f t="shared" si="41"/>
        <v>96</v>
      </c>
      <c r="G281" s="120">
        <f t="shared" si="41"/>
        <v>90</v>
      </c>
      <c r="H281" s="120">
        <f t="shared" si="41"/>
        <v>83</v>
      </c>
      <c r="I281" s="120">
        <f t="shared" si="41"/>
        <v>81</v>
      </c>
      <c r="J281" s="120">
        <f t="shared" si="41"/>
        <v>75</v>
      </c>
      <c r="K281" s="120">
        <f t="shared" si="41"/>
        <v>75</v>
      </c>
      <c r="L281" s="120">
        <f t="shared" si="41"/>
        <v>75</v>
      </c>
      <c r="M281" s="120">
        <f t="shared" si="41"/>
        <v>73</v>
      </c>
      <c r="N281" s="120">
        <f t="shared" si="41"/>
        <v>71</v>
      </c>
      <c r="O281" s="120">
        <f t="shared" si="41"/>
        <v>71</v>
      </c>
      <c r="P281" s="206">
        <f t="shared" si="41"/>
        <v>250</v>
      </c>
    </row>
    <row r="282" spans="1:16" s="30" customFormat="1" ht="30" x14ac:dyDescent="0.2">
      <c r="A282" s="44" t="s">
        <v>331</v>
      </c>
      <c r="B282" s="5" t="s">
        <v>332</v>
      </c>
      <c r="C282" s="5" t="s">
        <v>333</v>
      </c>
      <c r="D282" s="111">
        <v>21</v>
      </c>
      <c r="E282" s="127">
        <v>21</v>
      </c>
      <c r="F282" s="127">
        <v>21</v>
      </c>
      <c r="G282" s="127">
        <v>21</v>
      </c>
      <c r="H282" s="127">
        <v>20</v>
      </c>
      <c r="I282" s="127">
        <v>20</v>
      </c>
      <c r="J282" s="127">
        <v>20</v>
      </c>
      <c r="K282" s="146">
        <v>20</v>
      </c>
      <c r="L282" s="146">
        <v>20</v>
      </c>
      <c r="M282" s="146">
        <v>20</v>
      </c>
      <c r="N282" s="147">
        <v>20</v>
      </c>
      <c r="O282" s="147">
        <v>20</v>
      </c>
      <c r="P282" s="204"/>
    </row>
    <row r="283" spans="1:16" ht="30" x14ac:dyDescent="0.2">
      <c r="A283" s="44" t="s">
        <v>334</v>
      </c>
      <c r="B283" s="5" t="s">
        <v>335</v>
      </c>
      <c r="C283" s="27" t="s">
        <v>336</v>
      </c>
      <c r="D283" s="96"/>
      <c r="E283" s="75"/>
      <c r="F283" s="75"/>
      <c r="G283" s="75"/>
      <c r="H283" s="75"/>
      <c r="I283" s="75"/>
      <c r="J283" s="75"/>
      <c r="K283" s="75"/>
      <c r="L283" s="129"/>
      <c r="M283" s="129"/>
      <c r="N283" s="129"/>
      <c r="O283" s="129"/>
      <c r="P283" s="204"/>
    </row>
    <row r="284" spans="1:16" s="30" customFormat="1" ht="60" x14ac:dyDescent="0.2">
      <c r="A284" s="44" t="s">
        <v>337</v>
      </c>
      <c r="B284" s="5" t="s">
        <v>338</v>
      </c>
      <c r="C284" s="45" t="s">
        <v>333</v>
      </c>
      <c r="D284" s="96">
        <v>20</v>
      </c>
      <c r="E284" s="75">
        <v>20</v>
      </c>
      <c r="F284" s="75">
        <v>20</v>
      </c>
      <c r="G284" s="75">
        <v>20</v>
      </c>
      <c r="H284" s="75">
        <v>20</v>
      </c>
      <c r="I284" s="75">
        <v>20</v>
      </c>
      <c r="J284" s="75">
        <v>20</v>
      </c>
      <c r="K284" s="129">
        <v>20</v>
      </c>
      <c r="L284" s="129">
        <v>20</v>
      </c>
      <c r="M284" s="129">
        <v>20</v>
      </c>
      <c r="N284" s="129">
        <v>20</v>
      </c>
      <c r="O284" s="129">
        <v>20</v>
      </c>
      <c r="P284" s="204"/>
    </row>
    <row r="285" spans="1:16" s="30" customFormat="1" ht="45" x14ac:dyDescent="0.2">
      <c r="A285" s="44" t="s">
        <v>339</v>
      </c>
      <c r="B285" s="5" t="s">
        <v>340</v>
      </c>
      <c r="C285" s="45" t="s">
        <v>341</v>
      </c>
      <c r="D285" s="96">
        <v>10</v>
      </c>
      <c r="E285" s="75">
        <v>11</v>
      </c>
      <c r="F285" s="75">
        <v>10</v>
      </c>
      <c r="G285" s="75">
        <v>10</v>
      </c>
      <c r="H285" s="75">
        <v>10</v>
      </c>
      <c r="I285" s="75">
        <v>11</v>
      </c>
      <c r="J285" s="75">
        <v>10</v>
      </c>
      <c r="K285" s="129">
        <v>10</v>
      </c>
      <c r="L285" s="129">
        <v>10</v>
      </c>
      <c r="M285" s="129">
        <v>10</v>
      </c>
      <c r="N285" s="148">
        <v>10</v>
      </c>
      <c r="O285" s="148">
        <v>10</v>
      </c>
      <c r="P285" s="122">
        <v>50</v>
      </c>
    </row>
    <row r="286" spans="1:16" ht="91.5" customHeight="1" x14ac:dyDescent="0.2">
      <c r="A286" s="21" t="s">
        <v>342</v>
      </c>
      <c r="B286" s="45" t="s">
        <v>343</v>
      </c>
      <c r="C286" s="45" t="s">
        <v>265</v>
      </c>
      <c r="D286" s="96">
        <v>7</v>
      </c>
      <c r="E286" s="75">
        <v>6</v>
      </c>
      <c r="F286" s="75">
        <v>5</v>
      </c>
      <c r="G286" s="75">
        <v>4</v>
      </c>
      <c r="H286" s="75">
        <v>3</v>
      </c>
      <c r="I286" s="75">
        <v>5</v>
      </c>
      <c r="J286" s="75">
        <v>5</v>
      </c>
      <c r="K286" s="75">
        <v>5</v>
      </c>
      <c r="L286" s="75">
        <v>5</v>
      </c>
      <c r="M286" s="75">
        <v>5</v>
      </c>
      <c r="N286" s="75">
        <v>5</v>
      </c>
      <c r="O286" s="75">
        <v>5</v>
      </c>
      <c r="P286" s="204"/>
    </row>
    <row r="287" spans="1:16" s="30" customFormat="1" ht="45" x14ac:dyDescent="0.2">
      <c r="A287" s="21" t="s">
        <v>744</v>
      </c>
      <c r="B287" s="45" t="s">
        <v>746</v>
      </c>
      <c r="C287" s="45"/>
      <c r="D287" s="96">
        <v>14</v>
      </c>
      <c r="E287" s="75">
        <v>20</v>
      </c>
      <c r="F287" s="75">
        <v>20</v>
      </c>
      <c r="G287" s="75">
        <v>15</v>
      </c>
      <c r="H287" s="75">
        <v>15</v>
      </c>
      <c r="I287" s="75">
        <v>10</v>
      </c>
      <c r="J287" s="75">
        <v>10</v>
      </c>
      <c r="K287" s="75">
        <v>10</v>
      </c>
      <c r="L287" s="75">
        <v>10</v>
      </c>
      <c r="M287" s="75">
        <v>10</v>
      </c>
      <c r="N287" s="75">
        <v>8</v>
      </c>
      <c r="O287" s="75">
        <v>8</v>
      </c>
      <c r="P287" s="122">
        <v>125</v>
      </c>
    </row>
    <row r="288" spans="1:16" s="30" customFormat="1" ht="90" x14ac:dyDescent="0.2">
      <c r="A288" s="21" t="s">
        <v>745</v>
      </c>
      <c r="B288" s="45" t="s">
        <v>747</v>
      </c>
      <c r="C288" s="45"/>
      <c r="D288" s="96">
        <v>20</v>
      </c>
      <c r="E288" s="75">
        <v>20</v>
      </c>
      <c r="F288" s="75">
        <v>20</v>
      </c>
      <c r="G288" s="75">
        <v>20</v>
      </c>
      <c r="H288" s="75">
        <v>15</v>
      </c>
      <c r="I288" s="75">
        <v>15</v>
      </c>
      <c r="J288" s="75">
        <v>10</v>
      </c>
      <c r="K288" s="75">
        <v>10</v>
      </c>
      <c r="L288" s="75">
        <v>10</v>
      </c>
      <c r="M288" s="75">
        <v>8</v>
      </c>
      <c r="N288" s="75">
        <v>8</v>
      </c>
      <c r="O288" s="75">
        <v>8</v>
      </c>
      <c r="P288" s="122">
        <v>75</v>
      </c>
    </row>
    <row r="289" spans="1:28" ht="22.5" customHeight="1" x14ac:dyDescent="0.2">
      <c r="A289" s="84" t="s">
        <v>45</v>
      </c>
      <c r="B289" s="154" t="s">
        <v>46</v>
      </c>
      <c r="C289" s="154"/>
      <c r="D289" s="94">
        <f>SUM(D290:D296)</f>
        <v>4</v>
      </c>
      <c r="E289" s="120">
        <f t="shared" ref="E289:P289" si="42">SUM(E290:E296)</f>
        <v>4</v>
      </c>
      <c r="F289" s="120">
        <f t="shared" si="42"/>
        <v>5</v>
      </c>
      <c r="G289" s="120">
        <f t="shared" si="42"/>
        <v>2</v>
      </c>
      <c r="H289" s="120">
        <f t="shared" si="42"/>
        <v>3</v>
      </c>
      <c r="I289" s="120">
        <f t="shared" si="42"/>
        <v>4</v>
      </c>
      <c r="J289" s="120">
        <f t="shared" si="42"/>
        <v>6</v>
      </c>
      <c r="K289" s="120">
        <f t="shared" si="42"/>
        <v>2</v>
      </c>
      <c r="L289" s="120">
        <f t="shared" si="42"/>
        <v>3</v>
      </c>
      <c r="M289" s="120">
        <f t="shared" si="42"/>
        <v>2</v>
      </c>
      <c r="N289" s="120">
        <f t="shared" si="42"/>
        <v>3</v>
      </c>
      <c r="O289" s="120">
        <f t="shared" si="42"/>
        <v>2</v>
      </c>
      <c r="P289" s="206">
        <f t="shared" si="42"/>
        <v>150</v>
      </c>
    </row>
    <row r="290" spans="1:28" ht="75" x14ac:dyDescent="0.2">
      <c r="A290" s="23" t="s">
        <v>373</v>
      </c>
      <c r="B290" s="24" t="s">
        <v>374</v>
      </c>
      <c r="C290" s="24" t="s">
        <v>336</v>
      </c>
      <c r="D290" s="76">
        <v>1</v>
      </c>
      <c r="E290" s="149"/>
      <c r="F290" s="149">
        <v>1</v>
      </c>
      <c r="G290" s="149"/>
      <c r="H290" s="149"/>
      <c r="I290" s="149"/>
      <c r="J290" s="149">
        <v>1</v>
      </c>
      <c r="K290" s="149"/>
      <c r="L290" s="149"/>
      <c r="M290" s="149"/>
      <c r="N290" s="149"/>
      <c r="O290" s="149"/>
      <c r="P290" s="204"/>
    </row>
    <row r="291" spans="1:28" ht="30" x14ac:dyDescent="0.2">
      <c r="A291" s="22" t="s">
        <v>344</v>
      </c>
      <c r="B291" s="42" t="s">
        <v>345</v>
      </c>
      <c r="C291" s="42" t="s">
        <v>346</v>
      </c>
      <c r="D291" s="76">
        <v>3</v>
      </c>
      <c r="E291" s="149">
        <v>4</v>
      </c>
      <c r="F291" s="149">
        <v>4</v>
      </c>
      <c r="G291" s="149">
        <v>2</v>
      </c>
      <c r="H291" s="149">
        <v>3</v>
      </c>
      <c r="I291" s="149">
        <v>4</v>
      </c>
      <c r="J291" s="149">
        <v>5</v>
      </c>
      <c r="K291" s="149">
        <v>2</v>
      </c>
      <c r="L291" s="149">
        <v>3</v>
      </c>
      <c r="M291" s="149">
        <v>2</v>
      </c>
      <c r="N291" s="149">
        <v>3</v>
      </c>
      <c r="O291" s="149">
        <v>2</v>
      </c>
      <c r="P291" s="15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11"/>
    </row>
    <row r="292" spans="1:28" ht="15" x14ac:dyDescent="0.2">
      <c r="A292" s="22" t="s">
        <v>691</v>
      </c>
      <c r="B292" s="42" t="s">
        <v>690</v>
      </c>
      <c r="C292" s="42" t="s">
        <v>347</v>
      </c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129">
        <v>25</v>
      </c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11"/>
    </row>
    <row r="293" spans="1:28" ht="49.5" customHeight="1" x14ac:dyDescent="0.2">
      <c r="A293" s="22" t="s">
        <v>692</v>
      </c>
      <c r="B293" s="42" t="s">
        <v>694</v>
      </c>
      <c r="C293" s="42" t="s">
        <v>695</v>
      </c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129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11"/>
    </row>
    <row r="294" spans="1:28" ht="80.25" customHeight="1" x14ac:dyDescent="0.2">
      <c r="A294" s="22" t="s">
        <v>693</v>
      </c>
      <c r="B294" s="42" t="s">
        <v>696</v>
      </c>
      <c r="C294" s="42" t="s">
        <v>697</v>
      </c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129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11"/>
    </row>
    <row r="295" spans="1:28" ht="90" x14ac:dyDescent="0.2">
      <c r="A295" s="22" t="s">
        <v>839</v>
      </c>
      <c r="B295" s="42" t="s">
        <v>840</v>
      </c>
      <c r="C295" s="42" t="s">
        <v>347</v>
      </c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129">
        <v>25</v>
      </c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11"/>
    </row>
    <row r="296" spans="1:28" ht="30" x14ac:dyDescent="0.2">
      <c r="A296" s="22" t="s">
        <v>748</v>
      </c>
      <c r="B296" s="42" t="s">
        <v>749</v>
      </c>
      <c r="C296" s="42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129">
        <v>100</v>
      </c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11"/>
    </row>
    <row r="297" spans="1:28" ht="29.25" customHeight="1" x14ac:dyDescent="0.2">
      <c r="A297" s="84" t="s">
        <v>533</v>
      </c>
      <c r="B297" s="154" t="s">
        <v>766</v>
      </c>
      <c r="C297" s="154"/>
      <c r="D297" s="94">
        <f>D298</f>
        <v>25</v>
      </c>
      <c r="E297" s="120">
        <f t="shared" ref="E297:P297" si="43">E298</f>
        <v>25</v>
      </c>
      <c r="F297" s="120">
        <f t="shared" si="43"/>
        <v>25</v>
      </c>
      <c r="G297" s="120">
        <f t="shared" si="43"/>
        <v>25</v>
      </c>
      <c r="H297" s="120">
        <f t="shared" si="43"/>
        <v>25</v>
      </c>
      <c r="I297" s="120">
        <f t="shared" si="43"/>
        <v>25</v>
      </c>
      <c r="J297" s="120">
        <f t="shared" si="43"/>
        <v>25</v>
      </c>
      <c r="K297" s="120">
        <f t="shared" si="43"/>
        <v>25</v>
      </c>
      <c r="L297" s="120">
        <f t="shared" si="43"/>
        <v>25</v>
      </c>
      <c r="M297" s="120">
        <f t="shared" si="43"/>
        <v>25</v>
      </c>
      <c r="N297" s="120">
        <f t="shared" si="43"/>
        <v>25</v>
      </c>
      <c r="O297" s="120">
        <f t="shared" si="43"/>
        <v>25</v>
      </c>
      <c r="P297" s="206">
        <f t="shared" si="43"/>
        <v>0</v>
      </c>
    </row>
    <row r="298" spans="1:28" s="11" customFormat="1" ht="45" x14ac:dyDescent="0.2">
      <c r="A298" s="81" t="s">
        <v>771</v>
      </c>
      <c r="B298" s="42" t="s">
        <v>767</v>
      </c>
      <c r="C298" s="69"/>
      <c r="D298" s="78">
        <v>25</v>
      </c>
      <c r="E298" s="75">
        <v>25</v>
      </c>
      <c r="F298" s="75">
        <v>25</v>
      </c>
      <c r="G298" s="75">
        <v>25</v>
      </c>
      <c r="H298" s="75">
        <v>25</v>
      </c>
      <c r="I298" s="75">
        <v>25</v>
      </c>
      <c r="J298" s="75">
        <v>25</v>
      </c>
      <c r="K298" s="75">
        <v>25</v>
      </c>
      <c r="L298" s="75">
        <v>25</v>
      </c>
      <c r="M298" s="75">
        <v>25</v>
      </c>
      <c r="N298" s="75">
        <v>25</v>
      </c>
      <c r="O298" s="75">
        <v>25</v>
      </c>
      <c r="P298" s="129"/>
    </row>
    <row r="299" spans="1:28" ht="29.25" customHeight="1" x14ac:dyDescent="0.2">
      <c r="A299" s="84" t="s">
        <v>773</v>
      </c>
      <c r="B299" s="154" t="s">
        <v>776</v>
      </c>
      <c r="C299" s="154"/>
      <c r="D299" s="94">
        <f>D300</f>
        <v>50</v>
      </c>
      <c r="E299" s="120">
        <f t="shared" ref="E299:P299" si="44">E300</f>
        <v>0</v>
      </c>
      <c r="F299" s="120">
        <f t="shared" si="44"/>
        <v>0</v>
      </c>
      <c r="G299" s="120">
        <f t="shared" si="44"/>
        <v>0</v>
      </c>
      <c r="H299" s="120">
        <f t="shared" si="44"/>
        <v>0</v>
      </c>
      <c r="I299" s="120">
        <f t="shared" si="44"/>
        <v>0</v>
      </c>
      <c r="J299" s="120">
        <f t="shared" si="44"/>
        <v>0</v>
      </c>
      <c r="K299" s="120">
        <f t="shared" si="44"/>
        <v>0</v>
      </c>
      <c r="L299" s="120">
        <f t="shared" si="44"/>
        <v>0</v>
      </c>
      <c r="M299" s="120">
        <f t="shared" si="44"/>
        <v>0</v>
      </c>
      <c r="N299" s="120">
        <f t="shared" si="44"/>
        <v>0</v>
      </c>
      <c r="O299" s="120">
        <f t="shared" si="44"/>
        <v>0</v>
      </c>
      <c r="P299" s="206">
        <f t="shared" si="44"/>
        <v>25</v>
      </c>
    </row>
    <row r="300" spans="1:28" s="11" customFormat="1" ht="30" x14ac:dyDescent="0.2">
      <c r="A300" s="22" t="s">
        <v>774</v>
      </c>
      <c r="B300" s="42" t="s">
        <v>775</v>
      </c>
      <c r="C300" s="68" t="s">
        <v>777</v>
      </c>
      <c r="D300" s="78">
        <v>50</v>
      </c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129">
        <v>25</v>
      </c>
    </row>
    <row r="301" spans="1:28" ht="34.5" customHeight="1" x14ac:dyDescent="0.2">
      <c r="A301" s="84" t="s">
        <v>699</v>
      </c>
      <c r="B301" s="154" t="s">
        <v>698</v>
      </c>
      <c r="C301" s="154"/>
      <c r="D301" s="94">
        <f t="shared" ref="D301:P301" si="45">SUM(D302:D308)</f>
        <v>175</v>
      </c>
      <c r="E301" s="120">
        <f t="shared" si="45"/>
        <v>207</v>
      </c>
      <c r="F301" s="120">
        <f t="shared" si="45"/>
        <v>210</v>
      </c>
      <c r="G301" s="120">
        <f t="shared" si="45"/>
        <v>210</v>
      </c>
      <c r="H301" s="120">
        <f t="shared" si="45"/>
        <v>185</v>
      </c>
      <c r="I301" s="120">
        <f t="shared" si="45"/>
        <v>185</v>
      </c>
      <c r="J301" s="120">
        <f t="shared" si="45"/>
        <v>185</v>
      </c>
      <c r="K301" s="120">
        <f t="shared" si="45"/>
        <v>167</v>
      </c>
      <c r="L301" s="120">
        <f t="shared" si="45"/>
        <v>167</v>
      </c>
      <c r="M301" s="120">
        <f t="shared" si="45"/>
        <v>167</v>
      </c>
      <c r="N301" s="120">
        <f t="shared" si="45"/>
        <v>157</v>
      </c>
      <c r="O301" s="120">
        <f t="shared" si="45"/>
        <v>157</v>
      </c>
      <c r="P301" s="206">
        <f t="shared" si="45"/>
        <v>210</v>
      </c>
    </row>
    <row r="302" spans="1:28" s="30" customFormat="1" ht="43.5" customHeight="1" x14ac:dyDescent="0.2">
      <c r="A302" s="21" t="s">
        <v>701</v>
      </c>
      <c r="B302" s="20" t="s">
        <v>700</v>
      </c>
      <c r="C302" s="20" t="s">
        <v>802</v>
      </c>
      <c r="D302" s="96">
        <v>75</v>
      </c>
      <c r="E302" s="122">
        <v>75</v>
      </c>
      <c r="F302" s="122">
        <v>75</v>
      </c>
      <c r="G302" s="122">
        <v>75</v>
      </c>
      <c r="H302" s="122">
        <v>75</v>
      </c>
      <c r="I302" s="122">
        <v>75</v>
      </c>
      <c r="J302" s="122">
        <v>75</v>
      </c>
      <c r="K302" s="122">
        <v>75</v>
      </c>
      <c r="L302" s="122">
        <v>75</v>
      </c>
      <c r="M302" s="122">
        <v>75</v>
      </c>
      <c r="N302" s="122">
        <v>75</v>
      </c>
      <c r="O302" s="122">
        <v>75</v>
      </c>
      <c r="P302" s="122">
        <v>75</v>
      </c>
    </row>
    <row r="303" spans="1:28" s="30" customFormat="1" ht="30" x14ac:dyDescent="0.2">
      <c r="A303" s="21" t="s">
        <v>702</v>
      </c>
      <c r="B303" s="20" t="s">
        <v>703</v>
      </c>
      <c r="C303" s="20" t="s">
        <v>802</v>
      </c>
      <c r="D303" s="96">
        <v>75</v>
      </c>
      <c r="E303" s="122">
        <v>75</v>
      </c>
      <c r="F303" s="122">
        <v>75</v>
      </c>
      <c r="G303" s="122">
        <v>75</v>
      </c>
      <c r="H303" s="122">
        <v>75</v>
      </c>
      <c r="I303" s="122">
        <v>75</v>
      </c>
      <c r="J303" s="122">
        <v>75</v>
      </c>
      <c r="K303" s="122">
        <v>75</v>
      </c>
      <c r="L303" s="122">
        <v>75</v>
      </c>
      <c r="M303" s="122">
        <v>75</v>
      </c>
      <c r="N303" s="122">
        <v>75</v>
      </c>
      <c r="O303" s="122">
        <v>75</v>
      </c>
      <c r="P303" s="122">
        <v>75</v>
      </c>
    </row>
    <row r="304" spans="1:28" s="30" customFormat="1" ht="30" customHeight="1" x14ac:dyDescent="0.2">
      <c r="A304" s="21" t="s">
        <v>813</v>
      </c>
      <c r="B304" s="20" t="s">
        <v>817</v>
      </c>
      <c r="C304" s="20" t="s">
        <v>818</v>
      </c>
      <c r="D304" s="96"/>
      <c r="E304" s="122">
        <v>15</v>
      </c>
      <c r="F304" s="122">
        <v>15</v>
      </c>
      <c r="G304" s="122">
        <v>15</v>
      </c>
      <c r="H304" s="122">
        <v>10</v>
      </c>
      <c r="I304" s="122">
        <v>10</v>
      </c>
      <c r="J304" s="122">
        <v>10</v>
      </c>
      <c r="K304" s="122">
        <v>5</v>
      </c>
      <c r="L304" s="122">
        <v>5</v>
      </c>
      <c r="M304" s="122">
        <v>5</v>
      </c>
      <c r="N304" s="122">
        <v>2</v>
      </c>
      <c r="O304" s="122">
        <v>2</v>
      </c>
      <c r="P304" s="122"/>
    </row>
    <row r="305" spans="1:16" s="30" customFormat="1" ht="47.25" customHeight="1" x14ac:dyDescent="0.2">
      <c r="A305" s="21" t="s">
        <v>814</v>
      </c>
      <c r="B305" s="20" t="s">
        <v>819</v>
      </c>
      <c r="C305" s="20" t="s">
        <v>820</v>
      </c>
      <c r="D305" s="96"/>
      <c r="E305" s="122">
        <v>10</v>
      </c>
      <c r="F305" s="122">
        <v>10</v>
      </c>
      <c r="G305" s="122">
        <v>10</v>
      </c>
      <c r="H305" s="122">
        <v>5</v>
      </c>
      <c r="I305" s="122">
        <v>5</v>
      </c>
      <c r="J305" s="122">
        <v>5</v>
      </c>
      <c r="K305" s="122">
        <v>2</v>
      </c>
      <c r="L305" s="122">
        <v>2</v>
      </c>
      <c r="M305" s="122">
        <v>2</v>
      </c>
      <c r="N305" s="122">
        <v>1</v>
      </c>
      <c r="O305" s="122">
        <v>1</v>
      </c>
      <c r="P305" s="122"/>
    </row>
    <row r="306" spans="1:16" s="30" customFormat="1" ht="61.5" customHeight="1" x14ac:dyDescent="0.2">
      <c r="A306" s="21" t="s">
        <v>815</v>
      </c>
      <c r="B306" s="20" t="s">
        <v>821</v>
      </c>
      <c r="C306" s="20" t="s">
        <v>822</v>
      </c>
      <c r="D306" s="96"/>
      <c r="E306" s="122">
        <v>15</v>
      </c>
      <c r="F306" s="122">
        <v>15</v>
      </c>
      <c r="G306" s="122">
        <v>15</v>
      </c>
      <c r="H306" s="122">
        <v>10</v>
      </c>
      <c r="I306" s="122">
        <v>10</v>
      </c>
      <c r="J306" s="122">
        <v>10</v>
      </c>
      <c r="K306" s="122">
        <v>5</v>
      </c>
      <c r="L306" s="122">
        <v>5</v>
      </c>
      <c r="M306" s="122">
        <v>5</v>
      </c>
      <c r="N306" s="122">
        <v>2</v>
      </c>
      <c r="O306" s="122">
        <v>2</v>
      </c>
      <c r="P306" s="122"/>
    </row>
    <row r="307" spans="1:16" s="30" customFormat="1" ht="15" x14ac:dyDescent="0.2">
      <c r="A307" s="21" t="s">
        <v>816</v>
      </c>
      <c r="B307" s="20" t="s">
        <v>823</v>
      </c>
      <c r="C307" s="20" t="s">
        <v>824</v>
      </c>
      <c r="D307" s="96"/>
      <c r="E307" s="122">
        <v>15</v>
      </c>
      <c r="F307" s="122">
        <v>15</v>
      </c>
      <c r="G307" s="122">
        <v>15</v>
      </c>
      <c r="H307" s="122">
        <v>10</v>
      </c>
      <c r="I307" s="122">
        <v>10</v>
      </c>
      <c r="J307" s="122">
        <v>10</v>
      </c>
      <c r="K307" s="122">
        <v>5</v>
      </c>
      <c r="L307" s="122">
        <v>5</v>
      </c>
      <c r="M307" s="122">
        <v>5</v>
      </c>
      <c r="N307" s="122">
        <v>2</v>
      </c>
      <c r="O307" s="122">
        <v>2</v>
      </c>
      <c r="P307" s="122"/>
    </row>
    <row r="308" spans="1:16" s="11" customFormat="1" ht="18" customHeight="1" x14ac:dyDescent="0.2">
      <c r="A308" s="22" t="s">
        <v>750</v>
      </c>
      <c r="B308" s="68" t="s">
        <v>751</v>
      </c>
      <c r="C308" s="68" t="s">
        <v>809</v>
      </c>
      <c r="D308" s="78">
        <v>25</v>
      </c>
      <c r="E308" s="75">
        <v>2</v>
      </c>
      <c r="F308" s="75">
        <v>5</v>
      </c>
      <c r="G308" s="75">
        <v>5</v>
      </c>
      <c r="H308" s="75">
        <v>0</v>
      </c>
      <c r="I308" s="75">
        <v>0</v>
      </c>
      <c r="J308" s="75">
        <v>0</v>
      </c>
      <c r="K308" s="75">
        <v>0</v>
      </c>
      <c r="L308" s="75">
        <v>0</v>
      </c>
      <c r="M308" s="75">
        <v>0</v>
      </c>
      <c r="N308" s="75">
        <v>0</v>
      </c>
      <c r="O308" s="75">
        <v>0</v>
      </c>
      <c r="P308" s="129">
        <v>60</v>
      </c>
    </row>
    <row r="309" spans="1:16" ht="18.75" customHeight="1" x14ac:dyDescent="0.2">
      <c r="A309" s="84" t="s">
        <v>59</v>
      </c>
      <c r="B309" s="154" t="s">
        <v>60</v>
      </c>
      <c r="C309" s="154"/>
      <c r="D309" s="94">
        <f>SUM(D310:D313)</f>
        <v>23</v>
      </c>
      <c r="E309" s="120">
        <f t="shared" ref="E309:P309" si="46">SUM(E310:E313)</f>
        <v>24</v>
      </c>
      <c r="F309" s="120">
        <f t="shared" si="46"/>
        <v>21</v>
      </c>
      <c r="G309" s="120">
        <f t="shared" si="46"/>
        <v>24</v>
      </c>
      <c r="H309" s="120">
        <f t="shared" si="46"/>
        <v>24</v>
      </c>
      <c r="I309" s="120">
        <f t="shared" si="46"/>
        <v>21</v>
      </c>
      <c r="J309" s="120">
        <f t="shared" si="46"/>
        <v>22</v>
      </c>
      <c r="K309" s="120">
        <f t="shared" si="46"/>
        <v>22</v>
      </c>
      <c r="L309" s="120">
        <f t="shared" si="46"/>
        <v>23</v>
      </c>
      <c r="M309" s="120">
        <f t="shared" si="46"/>
        <v>21</v>
      </c>
      <c r="N309" s="120">
        <f t="shared" si="46"/>
        <v>21</v>
      </c>
      <c r="O309" s="120">
        <f t="shared" si="46"/>
        <v>22</v>
      </c>
      <c r="P309" s="206">
        <f t="shared" si="46"/>
        <v>0</v>
      </c>
    </row>
    <row r="310" spans="1:16" ht="48.75" customHeight="1" x14ac:dyDescent="0.2">
      <c r="A310" s="43" t="s">
        <v>528</v>
      </c>
      <c r="B310" s="41" t="s">
        <v>526</v>
      </c>
      <c r="C310" s="41" t="s">
        <v>530</v>
      </c>
      <c r="D310" s="76">
        <v>21</v>
      </c>
      <c r="E310" s="129">
        <v>20</v>
      </c>
      <c r="F310" s="129">
        <v>20</v>
      </c>
      <c r="G310" s="128">
        <v>20</v>
      </c>
      <c r="H310" s="128">
        <v>20</v>
      </c>
      <c r="I310" s="128">
        <v>20</v>
      </c>
      <c r="J310" s="128">
        <v>20</v>
      </c>
      <c r="K310" s="128">
        <v>20</v>
      </c>
      <c r="L310" s="128">
        <v>20</v>
      </c>
      <c r="M310" s="128">
        <v>20</v>
      </c>
      <c r="N310" s="140">
        <v>20</v>
      </c>
      <c r="O310" s="140">
        <v>20</v>
      </c>
      <c r="P310" s="204"/>
    </row>
    <row r="311" spans="1:16" ht="60" x14ac:dyDescent="0.2">
      <c r="A311" s="43" t="s">
        <v>529</v>
      </c>
      <c r="B311" s="41" t="s">
        <v>527</v>
      </c>
      <c r="C311" s="41" t="s">
        <v>794</v>
      </c>
      <c r="D311" s="97">
        <v>2</v>
      </c>
      <c r="E311" s="133">
        <v>2</v>
      </c>
      <c r="F311" s="144">
        <v>1</v>
      </c>
      <c r="G311" s="150">
        <v>3</v>
      </c>
      <c r="H311" s="151">
        <v>4</v>
      </c>
      <c r="I311" s="151">
        <v>0</v>
      </c>
      <c r="J311" s="151">
        <v>2</v>
      </c>
      <c r="K311" s="150">
        <v>2</v>
      </c>
      <c r="L311" s="151">
        <v>2</v>
      </c>
      <c r="M311" s="151">
        <v>1</v>
      </c>
      <c r="N311" s="150">
        <v>1</v>
      </c>
      <c r="O311" s="151">
        <v>2</v>
      </c>
      <c r="P311" s="204"/>
    </row>
    <row r="312" spans="1:16" ht="30" x14ac:dyDescent="0.2">
      <c r="A312" s="43" t="s">
        <v>680</v>
      </c>
      <c r="B312" s="51" t="s">
        <v>665</v>
      </c>
      <c r="C312" s="51" t="s">
        <v>665</v>
      </c>
      <c r="D312" s="97"/>
      <c r="E312" s="131">
        <v>2</v>
      </c>
      <c r="F312" s="131"/>
      <c r="G312" s="131">
        <v>1</v>
      </c>
      <c r="H312" s="131"/>
      <c r="I312" s="131">
        <v>1</v>
      </c>
      <c r="J312" s="131"/>
      <c r="K312" s="131"/>
      <c r="L312" s="131">
        <v>1</v>
      </c>
      <c r="M312" s="131"/>
      <c r="N312" s="131"/>
      <c r="O312" s="131"/>
      <c r="P312" s="204"/>
    </row>
    <row r="313" spans="1:16" ht="44.25" customHeight="1" x14ac:dyDescent="0.2">
      <c r="A313" s="43" t="s">
        <v>348</v>
      </c>
      <c r="B313" s="41" t="s">
        <v>349</v>
      </c>
      <c r="C313" s="41" t="s">
        <v>350</v>
      </c>
      <c r="D313" s="96"/>
      <c r="E313" s="78"/>
      <c r="F313" s="96"/>
      <c r="G313" s="76"/>
      <c r="H313" s="95"/>
      <c r="I313" s="95"/>
      <c r="J313" s="95"/>
      <c r="K313" s="76"/>
      <c r="L313" s="95"/>
      <c r="M313" s="95"/>
      <c r="N313" s="76"/>
      <c r="O313" s="95"/>
      <c r="P313" s="204"/>
    </row>
    <row r="314" spans="1:16" ht="30.75" customHeight="1" x14ac:dyDescent="0.2">
      <c r="A314" s="84" t="s">
        <v>26</v>
      </c>
      <c r="B314" s="154" t="s">
        <v>704</v>
      </c>
      <c r="C314" s="154"/>
      <c r="D314" s="94">
        <f>D321</f>
        <v>25</v>
      </c>
      <c r="E314" s="120">
        <f>E315+E316+E317+E318+E319+E320+E321</f>
        <v>225</v>
      </c>
      <c r="F314" s="120">
        <f t="shared" ref="F314:P314" si="47">F315+F316+F317+F318+F319+F320+F321</f>
        <v>225</v>
      </c>
      <c r="G314" s="120">
        <f t="shared" si="47"/>
        <v>225</v>
      </c>
      <c r="H314" s="120">
        <f t="shared" si="47"/>
        <v>225</v>
      </c>
      <c r="I314" s="120">
        <f t="shared" si="47"/>
        <v>225</v>
      </c>
      <c r="J314" s="120">
        <f t="shared" si="47"/>
        <v>225</v>
      </c>
      <c r="K314" s="120">
        <f t="shared" si="47"/>
        <v>225</v>
      </c>
      <c r="L314" s="120">
        <f t="shared" si="47"/>
        <v>225</v>
      </c>
      <c r="M314" s="120">
        <f t="shared" si="47"/>
        <v>225</v>
      </c>
      <c r="N314" s="120">
        <f t="shared" si="47"/>
        <v>225</v>
      </c>
      <c r="O314" s="120">
        <f t="shared" si="47"/>
        <v>225</v>
      </c>
      <c r="P314" s="206">
        <f t="shared" si="47"/>
        <v>325</v>
      </c>
    </row>
    <row r="315" spans="1:16" ht="31.5" customHeight="1" x14ac:dyDescent="0.2">
      <c r="A315" s="161" t="s">
        <v>633</v>
      </c>
      <c r="B315" s="155" t="s">
        <v>632</v>
      </c>
      <c r="C315" s="41" t="s">
        <v>336</v>
      </c>
      <c r="D315" s="107"/>
      <c r="E315" s="75">
        <v>50</v>
      </c>
      <c r="F315" s="75">
        <v>50</v>
      </c>
      <c r="G315" s="75">
        <v>50</v>
      </c>
      <c r="H315" s="75">
        <v>50</v>
      </c>
      <c r="I315" s="75">
        <v>50</v>
      </c>
      <c r="J315" s="75">
        <v>50</v>
      </c>
      <c r="K315" s="75">
        <v>50</v>
      </c>
      <c r="L315" s="75">
        <v>50</v>
      </c>
      <c r="M315" s="75">
        <v>50</v>
      </c>
      <c r="N315" s="75">
        <v>50</v>
      </c>
      <c r="O315" s="75">
        <v>50</v>
      </c>
      <c r="P315" s="214">
        <v>100</v>
      </c>
    </row>
    <row r="316" spans="1:16" ht="15.75" customHeight="1" x14ac:dyDescent="0.2">
      <c r="A316" s="157"/>
      <c r="B316" s="157"/>
      <c r="C316" s="41" t="s">
        <v>627</v>
      </c>
      <c r="D316" s="107"/>
      <c r="E316" s="75">
        <v>25</v>
      </c>
      <c r="F316" s="75">
        <v>25</v>
      </c>
      <c r="G316" s="75">
        <v>25</v>
      </c>
      <c r="H316" s="75">
        <v>25</v>
      </c>
      <c r="I316" s="75">
        <v>25</v>
      </c>
      <c r="J316" s="75">
        <v>25</v>
      </c>
      <c r="K316" s="75">
        <v>25</v>
      </c>
      <c r="L316" s="75">
        <v>25</v>
      </c>
      <c r="M316" s="75">
        <v>25</v>
      </c>
      <c r="N316" s="75">
        <v>25</v>
      </c>
      <c r="O316" s="75">
        <v>25</v>
      </c>
      <c r="P316" s="214"/>
    </row>
    <row r="317" spans="1:16" ht="42" customHeight="1" x14ac:dyDescent="0.2">
      <c r="A317" s="161" t="s">
        <v>631</v>
      </c>
      <c r="B317" s="155" t="s">
        <v>630</v>
      </c>
      <c r="C317" s="41" t="s">
        <v>336</v>
      </c>
      <c r="D317" s="107"/>
      <c r="E317" s="75">
        <v>30</v>
      </c>
      <c r="F317" s="75">
        <v>30</v>
      </c>
      <c r="G317" s="75">
        <v>30</v>
      </c>
      <c r="H317" s="75">
        <v>30</v>
      </c>
      <c r="I317" s="75">
        <v>30</v>
      </c>
      <c r="J317" s="75">
        <v>30</v>
      </c>
      <c r="K317" s="75">
        <v>30</v>
      </c>
      <c r="L317" s="75">
        <v>30</v>
      </c>
      <c r="M317" s="75">
        <v>30</v>
      </c>
      <c r="N317" s="75">
        <v>30</v>
      </c>
      <c r="O317" s="75">
        <v>30</v>
      </c>
      <c r="P317" s="214">
        <v>50</v>
      </c>
    </row>
    <row r="318" spans="1:16" ht="51" customHeight="1" x14ac:dyDescent="0.2">
      <c r="A318" s="157"/>
      <c r="B318" s="157"/>
      <c r="C318" s="41" t="s">
        <v>627</v>
      </c>
      <c r="D318" s="107"/>
      <c r="E318" s="75">
        <v>20</v>
      </c>
      <c r="F318" s="75">
        <v>20</v>
      </c>
      <c r="G318" s="75">
        <v>20</v>
      </c>
      <c r="H318" s="75">
        <v>20</v>
      </c>
      <c r="I318" s="75">
        <v>20</v>
      </c>
      <c r="J318" s="75">
        <v>20</v>
      </c>
      <c r="K318" s="75">
        <v>20</v>
      </c>
      <c r="L318" s="75">
        <v>20</v>
      </c>
      <c r="M318" s="75">
        <v>20</v>
      </c>
      <c r="N318" s="75">
        <v>20</v>
      </c>
      <c r="O318" s="75">
        <v>20</v>
      </c>
      <c r="P318" s="214"/>
    </row>
    <row r="319" spans="1:16" ht="30.75" customHeight="1" x14ac:dyDescent="0.2">
      <c r="A319" s="161" t="s">
        <v>629</v>
      </c>
      <c r="B319" s="155" t="s">
        <v>628</v>
      </c>
      <c r="C319" s="41" t="s">
        <v>336</v>
      </c>
      <c r="D319" s="107"/>
      <c r="E319" s="75">
        <v>15</v>
      </c>
      <c r="F319" s="75">
        <v>15</v>
      </c>
      <c r="G319" s="75">
        <v>15</v>
      </c>
      <c r="H319" s="75">
        <v>15</v>
      </c>
      <c r="I319" s="75">
        <v>15</v>
      </c>
      <c r="J319" s="75">
        <v>15</v>
      </c>
      <c r="K319" s="75">
        <v>15</v>
      </c>
      <c r="L319" s="75">
        <v>15</v>
      </c>
      <c r="M319" s="75">
        <v>15</v>
      </c>
      <c r="N319" s="75">
        <v>15</v>
      </c>
      <c r="O319" s="75">
        <v>15</v>
      </c>
      <c r="P319" s="214">
        <v>25</v>
      </c>
    </row>
    <row r="320" spans="1:16" ht="19.5" customHeight="1" x14ac:dyDescent="0.2">
      <c r="A320" s="157"/>
      <c r="B320" s="157"/>
      <c r="C320" s="41" t="s">
        <v>627</v>
      </c>
      <c r="D320" s="107"/>
      <c r="E320" s="75">
        <v>10</v>
      </c>
      <c r="F320" s="75">
        <v>10</v>
      </c>
      <c r="G320" s="75">
        <v>10</v>
      </c>
      <c r="H320" s="75">
        <v>10</v>
      </c>
      <c r="I320" s="75">
        <v>10</v>
      </c>
      <c r="J320" s="75">
        <v>10</v>
      </c>
      <c r="K320" s="75">
        <v>10</v>
      </c>
      <c r="L320" s="75">
        <v>10</v>
      </c>
      <c r="M320" s="75">
        <v>10</v>
      </c>
      <c r="N320" s="75">
        <v>10</v>
      </c>
      <c r="O320" s="75">
        <v>10</v>
      </c>
      <c r="P320" s="214"/>
    </row>
    <row r="321" spans="1:27" ht="62.25" customHeight="1" x14ac:dyDescent="0.2">
      <c r="A321" s="43" t="s">
        <v>626</v>
      </c>
      <c r="B321" s="41" t="s">
        <v>625</v>
      </c>
      <c r="C321" s="41" t="s">
        <v>624</v>
      </c>
      <c r="D321" s="96">
        <v>25</v>
      </c>
      <c r="E321" s="75">
        <v>75</v>
      </c>
      <c r="F321" s="122">
        <v>75</v>
      </c>
      <c r="G321" s="128">
        <v>75</v>
      </c>
      <c r="H321" s="121">
        <v>75</v>
      </c>
      <c r="I321" s="121">
        <v>75</v>
      </c>
      <c r="J321" s="121">
        <v>75</v>
      </c>
      <c r="K321" s="128">
        <v>75</v>
      </c>
      <c r="L321" s="121">
        <v>75</v>
      </c>
      <c r="M321" s="121">
        <v>75</v>
      </c>
      <c r="N321" s="128">
        <v>75</v>
      </c>
      <c r="O321" s="121">
        <v>75</v>
      </c>
      <c r="P321" s="129">
        <v>150</v>
      </c>
    </row>
    <row r="322" spans="1:27" ht="41.25" customHeight="1" x14ac:dyDescent="0.2">
      <c r="A322" s="84" t="s">
        <v>623</v>
      </c>
      <c r="B322" s="154" t="s">
        <v>705</v>
      </c>
      <c r="C322" s="154"/>
      <c r="D322" s="94">
        <f>D323</f>
        <v>51</v>
      </c>
      <c r="E322" s="120">
        <f t="shared" ref="E322:P322" si="48">E323</f>
        <v>51</v>
      </c>
      <c r="F322" s="120">
        <f t="shared" si="48"/>
        <v>51</v>
      </c>
      <c r="G322" s="120">
        <f t="shared" si="48"/>
        <v>51</v>
      </c>
      <c r="H322" s="120">
        <f t="shared" si="48"/>
        <v>51</v>
      </c>
      <c r="I322" s="120">
        <f t="shared" si="48"/>
        <v>50</v>
      </c>
      <c r="J322" s="120">
        <f t="shared" si="48"/>
        <v>50</v>
      </c>
      <c r="K322" s="120">
        <f t="shared" si="48"/>
        <v>50</v>
      </c>
      <c r="L322" s="120">
        <f t="shared" si="48"/>
        <v>50</v>
      </c>
      <c r="M322" s="120">
        <f t="shared" si="48"/>
        <v>50</v>
      </c>
      <c r="N322" s="120">
        <f t="shared" si="48"/>
        <v>50</v>
      </c>
      <c r="O322" s="120">
        <f t="shared" si="48"/>
        <v>50</v>
      </c>
      <c r="P322" s="206">
        <f t="shared" si="48"/>
        <v>160</v>
      </c>
    </row>
    <row r="323" spans="1:27" ht="45" x14ac:dyDescent="0.2">
      <c r="A323" s="44" t="s">
        <v>351</v>
      </c>
      <c r="B323" s="5" t="s">
        <v>352</v>
      </c>
      <c r="C323" s="5" t="s">
        <v>353</v>
      </c>
      <c r="D323" s="96">
        <v>51</v>
      </c>
      <c r="E323" s="122">
        <v>51</v>
      </c>
      <c r="F323" s="122">
        <v>51</v>
      </c>
      <c r="G323" s="122">
        <v>51</v>
      </c>
      <c r="H323" s="122">
        <v>51</v>
      </c>
      <c r="I323" s="122">
        <v>50</v>
      </c>
      <c r="J323" s="122">
        <v>50</v>
      </c>
      <c r="K323" s="122">
        <v>50</v>
      </c>
      <c r="L323" s="122">
        <v>50</v>
      </c>
      <c r="M323" s="122">
        <v>50</v>
      </c>
      <c r="N323" s="122">
        <v>50</v>
      </c>
      <c r="O323" s="122">
        <v>50</v>
      </c>
      <c r="P323" s="129">
        <v>160</v>
      </c>
    </row>
    <row r="324" spans="1:27" ht="13.5" customHeight="1" x14ac:dyDescent="0.2">
      <c r="A324" s="84" t="s">
        <v>43</v>
      </c>
      <c r="B324" s="154" t="s">
        <v>42</v>
      </c>
      <c r="C324" s="154"/>
      <c r="D324" s="94">
        <f>SUM(D325:D327)</f>
        <v>1</v>
      </c>
      <c r="E324" s="120">
        <f t="shared" ref="E324:P324" si="49">SUM(E325:E327)</f>
        <v>0</v>
      </c>
      <c r="F324" s="120">
        <f t="shared" si="49"/>
        <v>0</v>
      </c>
      <c r="G324" s="120">
        <f t="shared" si="49"/>
        <v>1</v>
      </c>
      <c r="H324" s="120">
        <f t="shared" si="49"/>
        <v>0</v>
      </c>
      <c r="I324" s="120">
        <f t="shared" si="49"/>
        <v>0</v>
      </c>
      <c r="J324" s="120">
        <f t="shared" si="49"/>
        <v>0</v>
      </c>
      <c r="K324" s="120">
        <f t="shared" si="49"/>
        <v>1</v>
      </c>
      <c r="L324" s="120">
        <f t="shared" si="49"/>
        <v>0</v>
      </c>
      <c r="M324" s="120">
        <f t="shared" si="49"/>
        <v>0</v>
      </c>
      <c r="N324" s="120">
        <f t="shared" si="49"/>
        <v>1</v>
      </c>
      <c r="O324" s="120">
        <f t="shared" si="49"/>
        <v>0</v>
      </c>
      <c r="P324" s="206">
        <f t="shared" si="49"/>
        <v>50</v>
      </c>
    </row>
    <row r="325" spans="1:27" ht="15" x14ac:dyDescent="0.2">
      <c r="A325" s="44" t="s">
        <v>532</v>
      </c>
      <c r="B325" s="5" t="s">
        <v>531</v>
      </c>
      <c r="C325" s="5" t="s">
        <v>336</v>
      </c>
      <c r="D325" s="109">
        <v>1</v>
      </c>
      <c r="E325" s="152"/>
      <c r="F325" s="152"/>
      <c r="G325" s="152">
        <v>1</v>
      </c>
      <c r="H325" s="152"/>
      <c r="I325" s="152"/>
      <c r="J325" s="152"/>
      <c r="K325" s="152">
        <v>1</v>
      </c>
      <c r="L325" s="152"/>
      <c r="M325" s="152"/>
      <c r="N325" s="152">
        <v>1</v>
      </c>
      <c r="O325" s="152"/>
      <c r="P325" s="204"/>
    </row>
    <row r="326" spans="1:27" ht="30.75" customHeight="1" x14ac:dyDescent="0.2">
      <c r="A326" s="44" t="s">
        <v>707</v>
      </c>
      <c r="B326" s="5" t="s">
        <v>706</v>
      </c>
      <c r="C326" s="5" t="s">
        <v>708</v>
      </c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29"/>
    </row>
    <row r="327" spans="1:27" ht="46.5" customHeight="1" x14ac:dyDescent="0.2">
      <c r="A327" s="44" t="s">
        <v>709</v>
      </c>
      <c r="B327" s="5" t="s">
        <v>710</v>
      </c>
      <c r="C327" s="5" t="s">
        <v>336</v>
      </c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29">
        <v>50</v>
      </c>
    </row>
    <row r="328" spans="1:27" ht="15" customHeight="1" x14ac:dyDescent="0.2">
      <c r="A328" s="84" t="s">
        <v>61</v>
      </c>
      <c r="B328" s="154" t="s">
        <v>62</v>
      </c>
      <c r="C328" s="154"/>
      <c r="D328" s="94">
        <f>SUM(D329:D332)</f>
        <v>14</v>
      </c>
      <c r="E328" s="120">
        <f t="shared" ref="E328:P328" si="50">SUM(E329:E332)</f>
        <v>12</v>
      </c>
      <c r="F328" s="120">
        <f t="shared" si="50"/>
        <v>12</v>
      </c>
      <c r="G328" s="120">
        <f t="shared" si="50"/>
        <v>12</v>
      </c>
      <c r="H328" s="120">
        <f t="shared" si="50"/>
        <v>12</v>
      </c>
      <c r="I328" s="120">
        <f t="shared" si="50"/>
        <v>12</v>
      </c>
      <c r="J328" s="120">
        <f t="shared" si="50"/>
        <v>12</v>
      </c>
      <c r="K328" s="120">
        <f t="shared" si="50"/>
        <v>12</v>
      </c>
      <c r="L328" s="120">
        <f t="shared" si="50"/>
        <v>12</v>
      </c>
      <c r="M328" s="120">
        <f t="shared" si="50"/>
        <v>12</v>
      </c>
      <c r="N328" s="120">
        <f t="shared" si="50"/>
        <v>12</v>
      </c>
      <c r="O328" s="120">
        <f t="shared" si="50"/>
        <v>12</v>
      </c>
      <c r="P328" s="206">
        <f t="shared" si="50"/>
        <v>250</v>
      </c>
    </row>
    <row r="329" spans="1:27" ht="60" x14ac:dyDescent="0.2">
      <c r="A329" s="56" t="s">
        <v>654</v>
      </c>
      <c r="B329" s="57" t="s">
        <v>653</v>
      </c>
      <c r="C329" s="58" t="s">
        <v>354</v>
      </c>
      <c r="D329" s="110">
        <v>12</v>
      </c>
      <c r="E329" s="143">
        <v>12</v>
      </c>
      <c r="F329" s="143">
        <v>12</v>
      </c>
      <c r="G329" s="143">
        <v>12</v>
      </c>
      <c r="H329" s="143">
        <v>12</v>
      </c>
      <c r="I329" s="143">
        <v>12</v>
      </c>
      <c r="J329" s="143">
        <v>12</v>
      </c>
      <c r="K329" s="143">
        <v>12</v>
      </c>
      <c r="L329" s="143">
        <v>12</v>
      </c>
      <c r="M329" s="143">
        <v>12</v>
      </c>
      <c r="N329" s="143">
        <v>12</v>
      </c>
      <c r="O329" s="143">
        <v>12</v>
      </c>
      <c r="P329" s="215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60" x14ac:dyDescent="0.2">
      <c r="A330" s="36" t="s">
        <v>568</v>
      </c>
      <c r="B330" s="35" t="s">
        <v>569</v>
      </c>
      <c r="C330" s="35" t="s">
        <v>354</v>
      </c>
      <c r="D330" s="78">
        <v>2</v>
      </c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215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30" customHeight="1" x14ac:dyDescent="0.2">
      <c r="A331" s="36" t="s">
        <v>711</v>
      </c>
      <c r="B331" s="35" t="s">
        <v>712</v>
      </c>
      <c r="C331" s="35" t="s">
        <v>347</v>
      </c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129">
        <v>50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91.5" customHeight="1" x14ac:dyDescent="0.2">
      <c r="A332" s="36" t="s">
        <v>752</v>
      </c>
      <c r="B332" s="35" t="s">
        <v>753</v>
      </c>
      <c r="C332" s="35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129">
        <v>200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s="3" customFormat="1" ht="27" customHeight="1" x14ac:dyDescent="0.2">
      <c r="A333" s="164" t="s">
        <v>35</v>
      </c>
      <c r="B333" s="164"/>
      <c r="C333" s="164"/>
      <c r="D333" s="100">
        <f>D334+D339</f>
        <v>191</v>
      </c>
      <c r="E333" s="141">
        <f t="shared" ref="E333:P333" si="51">E334+E339</f>
        <v>171</v>
      </c>
      <c r="F333" s="141">
        <f t="shared" si="51"/>
        <v>163</v>
      </c>
      <c r="G333" s="141">
        <f t="shared" si="51"/>
        <v>163</v>
      </c>
      <c r="H333" s="141">
        <f t="shared" si="51"/>
        <v>155</v>
      </c>
      <c r="I333" s="141">
        <f t="shared" si="51"/>
        <v>146</v>
      </c>
      <c r="J333" s="141">
        <f t="shared" si="51"/>
        <v>143</v>
      </c>
      <c r="K333" s="141">
        <f t="shared" si="51"/>
        <v>130</v>
      </c>
      <c r="L333" s="141">
        <f t="shared" si="51"/>
        <v>130</v>
      </c>
      <c r="M333" s="141">
        <f t="shared" si="51"/>
        <v>125</v>
      </c>
      <c r="N333" s="141">
        <f t="shared" si="51"/>
        <v>125</v>
      </c>
      <c r="O333" s="141">
        <f t="shared" si="51"/>
        <v>125</v>
      </c>
      <c r="P333" s="209">
        <f t="shared" si="51"/>
        <v>2055</v>
      </c>
    </row>
    <row r="334" spans="1:27" ht="22.5" customHeight="1" x14ac:dyDescent="0.2">
      <c r="A334" s="84" t="s">
        <v>36</v>
      </c>
      <c r="B334" s="154" t="s">
        <v>37</v>
      </c>
      <c r="C334" s="154"/>
      <c r="D334" s="94">
        <f>SUM(D335:D338)</f>
        <v>103</v>
      </c>
      <c r="E334" s="120">
        <f t="shared" ref="E334:P334" si="52">SUM(E335:E338)</f>
        <v>96</v>
      </c>
      <c r="F334" s="120">
        <f t="shared" si="52"/>
        <v>93</v>
      </c>
      <c r="G334" s="120">
        <f t="shared" si="52"/>
        <v>93</v>
      </c>
      <c r="H334" s="120">
        <f t="shared" si="52"/>
        <v>90</v>
      </c>
      <c r="I334" s="120">
        <f t="shared" si="52"/>
        <v>86</v>
      </c>
      <c r="J334" s="120">
        <f t="shared" si="52"/>
        <v>83</v>
      </c>
      <c r="K334" s="120">
        <f t="shared" si="52"/>
        <v>75</v>
      </c>
      <c r="L334" s="120">
        <f t="shared" si="52"/>
        <v>75</v>
      </c>
      <c r="M334" s="120">
        <f t="shared" si="52"/>
        <v>75</v>
      </c>
      <c r="N334" s="120">
        <f t="shared" si="52"/>
        <v>75</v>
      </c>
      <c r="O334" s="120">
        <f t="shared" si="52"/>
        <v>75</v>
      </c>
      <c r="P334" s="206">
        <f t="shared" si="52"/>
        <v>830</v>
      </c>
    </row>
    <row r="335" spans="1:27" s="3" customFormat="1" ht="14.25" customHeight="1" x14ac:dyDescent="0.2">
      <c r="A335" s="41" t="s">
        <v>395</v>
      </c>
      <c r="B335" s="41" t="s">
        <v>396</v>
      </c>
      <c r="C335" s="41" t="s">
        <v>397</v>
      </c>
      <c r="D335" s="128">
        <v>38</v>
      </c>
      <c r="E335" s="129">
        <v>36</v>
      </c>
      <c r="F335" s="129">
        <v>35</v>
      </c>
      <c r="G335" s="129">
        <v>35</v>
      </c>
      <c r="H335" s="129">
        <v>35</v>
      </c>
      <c r="I335" s="128">
        <v>33</v>
      </c>
      <c r="J335" s="128">
        <v>32</v>
      </c>
      <c r="K335" s="128">
        <v>30</v>
      </c>
      <c r="L335" s="128">
        <v>30</v>
      </c>
      <c r="M335" s="128">
        <v>30</v>
      </c>
      <c r="N335" s="128">
        <v>30</v>
      </c>
      <c r="O335" s="140">
        <v>30</v>
      </c>
      <c r="P335" s="140">
        <v>520</v>
      </c>
    </row>
    <row r="336" spans="1:27" s="3" customFormat="1" ht="18" customHeight="1" x14ac:dyDescent="0.2">
      <c r="A336" s="41" t="s">
        <v>398</v>
      </c>
      <c r="B336" s="41" t="s">
        <v>399</v>
      </c>
      <c r="C336" s="41" t="s">
        <v>400</v>
      </c>
      <c r="D336" s="140">
        <v>30</v>
      </c>
      <c r="E336" s="129">
        <v>28</v>
      </c>
      <c r="F336" s="129">
        <v>27</v>
      </c>
      <c r="G336" s="128">
        <v>27</v>
      </c>
      <c r="H336" s="128">
        <v>25</v>
      </c>
      <c r="I336" s="128">
        <v>23</v>
      </c>
      <c r="J336" s="128">
        <v>22</v>
      </c>
      <c r="K336" s="128">
        <v>20</v>
      </c>
      <c r="L336" s="128">
        <v>20</v>
      </c>
      <c r="M336" s="128">
        <v>20</v>
      </c>
      <c r="N336" s="128">
        <v>20</v>
      </c>
      <c r="O336" s="128">
        <v>20</v>
      </c>
      <c r="P336" s="140">
        <v>230</v>
      </c>
    </row>
    <row r="337" spans="1:27" s="3" customFormat="1" ht="33.75" customHeight="1" x14ac:dyDescent="0.2">
      <c r="A337" s="41" t="s">
        <v>401</v>
      </c>
      <c r="B337" s="41" t="s">
        <v>402</v>
      </c>
      <c r="C337" s="41" t="s">
        <v>403</v>
      </c>
      <c r="D337" s="128">
        <v>35</v>
      </c>
      <c r="E337" s="129">
        <v>32</v>
      </c>
      <c r="F337" s="129">
        <v>31</v>
      </c>
      <c r="G337" s="128">
        <v>31</v>
      </c>
      <c r="H337" s="128">
        <v>30</v>
      </c>
      <c r="I337" s="140">
        <v>30</v>
      </c>
      <c r="J337" s="129">
        <v>29</v>
      </c>
      <c r="K337" s="129">
        <v>25</v>
      </c>
      <c r="L337" s="128">
        <v>25</v>
      </c>
      <c r="M337" s="128">
        <v>25</v>
      </c>
      <c r="N337" s="128">
        <v>25</v>
      </c>
      <c r="O337" s="128">
        <v>25</v>
      </c>
      <c r="P337" s="140">
        <v>80</v>
      </c>
    </row>
    <row r="338" spans="1:27" s="3" customFormat="1" ht="30" customHeight="1" x14ac:dyDescent="0.2">
      <c r="A338" s="41" t="s">
        <v>404</v>
      </c>
      <c r="B338" s="41" t="s">
        <v>405</v>
      </c>
      <c r="C338" s="41" t="s">
        <v>406</v>
      </c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40"/>
    </row>
    <row r="339" spans="1:27" ht="22.5" customHeight="1" x14ac:dyDescent="0.2">
      <c r="A339" s="84" t="s">
        <v>407</v>
      </c>
      <c r="B339" s="154" t="s">
        <v>408</v>
      </c>
      <c r="C339" s="154"/>
      <c r="D339" s="94">
        <f>SUM(D340:D341)</f>
        <v>88</v>
      </c>
      <c r="E339" s="120">
        <f t="shared" ref="E339:P339" si="53">SUM(E340:E341)</f>
        <v>75</v>
      </c>
      <c r="F339" s="120">
        <f t="shared" si="53"/>
        <v>70</v>
      </c>
      <c r="G339" s="120">
        <f t="shared" si="53"/>
        <v>70</v>
      </c>
      <c r="H339" s="120">
        <f t="shared" si="53"/>
        <v>65</v>
      </c>
      <c r="I339" s="120">
        <f t="shared" si="53"/>
        <v>60</v>
      </c>
      <c r="J339" s="120">
        <f t="shared" si="53"/>
        <v>60</v>
      </c>
      <c r="K339" s="120">
        <f t="shared" si="53"/>
        <v>55</v>
      </c>
      <c r="L339" s="120">
        <f t="shared" si="53"/>
        <v>55</v>
      </c>
      <c r="M339" s="120">
        <f t="shared" si="53"/>
        <v>50</v>
      </c>
      <c r="N339" s="120">
        <f t="shared" si="53"/>
        <v>50</v>
      </c>
      <c r="O339" s="120">
        <f t="shared" si="53"/>
        <v>50</v>
      </c>
      <c r="P339" s="206">
        <f t="shared" si="53"/>
        <v>1225</v>
      </c>
    </row>
    <row r="340" spans="1:27" s="3" customFormat="1" ht="30" customHeight="1" x14ac:dyDescent="0.2">
      <c r="A340" s="41" t="s">
        <v>409</v>
      </c>
      <c r="B340" s="41" t="s">
        <v>410</v>
      </c>
      <c r="C340" s="41" t="s">
        <v>411</v>
      </c>
      <c r="D340" s="76">
        <v>88</v>
      </c>
      <c r="E340" s="129">
        <v>75</v>
      </c>
      <c r="F340" s="128">
        <v>70</v>
      </c>
      <c r="G340" s="128">
        <v>70</v>
      </c>
      <c r="H340" s="128">
        <v>65</v>
      </c>
      <c r="I340" s="128">
        <v>60</v>
      </c>
      <c r="J340" s="128">
        <v>60</v>
      </c>
      <c r="K340" s="128">
        <v>55</v>
      </c>
      <c r="L340" s="128">
        <v>55</v>
      </c>
      <c r="M340" s="128">
        <v>50</v>
      </c>
      <c r="N340" s="140">
        <v>50</v>
      </c>
      <c r="O340" s="140">
        <v>50</v>
      </c>
      <c r="P340" s="140">
        <v>1225</v>
      </c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s="3" customFormat="1" ht="48.75" customHeight="1" x14ac:dyDescent="0.2">
      <c r="A341" s="41" t="s">
        <v>412</v>
      </c>
      <c r="B341" s="41" t="s">
        <v>413</v>
      </c>
      <c r="C341" s="41" t="s">
        <v>414</v>
      </c>
      <c r="D341" s="76"/>
      <c r="E341" s="128"/>
      <c r="F341" s="128"/>
      <c r="G341" s="128"/>
      <c r="H341" s="128"/>
      <c r="I341" s="128"/>
      <c r="J341" s="128"/>
      <c r="K341" s="128"/>
      <c r="L341" s="128"/>
      <c r="M341" s="128"/>
      <c r="N341" s="140"/>
      <c r="O341" s="140"/>
      <c r="P341" s="204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30.75" customHeight="1" x14ac:dyDescent="0.2">
      <c r="A342" s="160" t="s">
        <v>28</v>
      </c>
      <c r="B342" s="160"/>
      <c r="C342" s="160"/>
      <c r="D342" s="87">
        <f>D343+D352</f>
        <v>551</v>
      </c>
      <c r="E342" s="114">
        <f t="shared" ref="E342:P342" si="54">E343+E352</f>
        <v>462</v>
      </c>
      <c r="F342" s="114">
        <f t="shared" si="54"/>
        <v>448</v>
      </c>
      <c r="G342" s="114">
        <f t="shared" si="54"/>
        <v>451</v>
      </c>
      <c r="H342" s="114">
        <f t="shared" si="54"/>
        <v>448</v>
      </c>
      <c r="I342" s="114">
        <f t="shared" si="54"/>
        <v>448</v>
      </c>
      <c r="J342" s="114">
        <f t="shared" si="54"/>
        <v>458</v>
      </c>
      <c r="K342" s="114">
        <f t="shared" si="54"/>
        <v>458</v>
      </c>
      <c r="L342" s="114">
        <f t="shared" si="54"/>
        <v>466</v>
      </c>
      <c r="M342" s="114">
        <f t="shared" si="54"/>
        <v>471</v>
      </c>
      <c r="N342" s="114">
        <f t="shared" si="54"/>
        <v>473</v>
      </c>
      <c r="O342" s="114">
        <f t="shared" si="54"/>
        <v>477</v>
      </c>
      <c r="P342" s="200">
        <f t="shared" si="54"/>
        <v>275</v>
      </c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</row>
    <row r="343" spans="1:27" ht="22.5" customHeight="1" x14ac:dyDescent="0.2">
      <c r="A343" s="84" t="s">
        <v>12</v>
      </c>
      <c r="B343" s="154" t="s">
        <v>13</v>
      </c>
      <c r="C343" s="154"/>
      <c r="D343" s="94">
        <f>SUM(D344:D351)</f>
        <v>406</v>
      </c>
      <c r="E343" s="120">
        <f t="shared" ref="E343:P343" si="55">SUM(E344:E351)</f>
        <v>412</v>
      </c>
      <c r="F343" s="120">
        <f t="shared" si="55"/>
        <v>401</v>
      </c>
      <c r="G343" s="120">
        <f t="shared" si="55"/>
        <v>397</v>
      </c>
      <c r="H343" s="120">
        <f t="shared" si="55"/>
        <v>397</v>
      </c>
      <c r="I343" s="120">
        <f t="shared" si="55"/>
        <v>402</v>
      </c>
      <c r="J343" s="120">
        <f t="shared" si="55"/>
        <v>402</v>
      </c>
      <c r="K343" s="120">
        <f t="shared" si="55"/>
        <v>403</v>
      </c>
      <c r="L343" s="120">
        <f t="shared" si="55"/>
        <v>404</v>
      </c>
      <c r="M343" s="120">
        <f t="shared" si="55"/>
        <v>404</v>
      </c>
      <c r="N343" s="120">
        <f t="shared" si="55"/>
        <v>401</v>
      </c>
      <c r="O343" s="120">
        <f t="shared" si="55"/>
        <v>401</v>
      </c>
      <c r="P343" s="206">
        <f t="shared" si="55"/>
        <v>200</v>
      </c>
    </row>
    <row r="344" spans="1:27" ht="29.25" customHeight="1" x14ac:dyDescent="0.2">
      <c r="A344" s="5" t="s">
        <v>605</v>
      </c>
      <c r="B344" s="5" t="s">
        <v>606</v>
      </c>
      <c r="C344" s="5" t="s">
        <v>607</v>
      </c>
      <c r="D344" s="96">
        <v>91</v>
      </c>
      <c r="E344" s="122">
        <v>61</v>
      </c>
      <c r="F344" s="122">
        <v>51</v>
      </c>
      <c r="G344" s="122">
        <v>51</v>
      </c>
      <c r="H344" s="122">
        <v>51</v>
      </c>
      <c r="I344" s="122">
        <v>51</v>
      </c>
      <c r="J344" s="122">
        <v>51</v>
      </c>
      <c r="K344" s="122">
        <v>51</v>
      </c>
      <c r="L344" s="122">
        <v>51</v>
      </c>
      <c r="M344" s="122">
        <v>51</v>
      </c>
      <c r="N344" s="122">
        <v>51</v>
      </c>
      <c r="O344" s="122">
        <v>51</v>
      </c>
      <c r="P344" s="140">
        <v>25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60" customHeight="1" x14ac:dyDescent="0.2">
      <c r="A345" s="41" t="s">
        <v>504</v>
      </c>
      <c r="B345" s="41" t="s">
        <v>55</v>
      </c>
      <c r="C345" s="41" t="s">
        <v>505</v>
      </c>
      <c r="D345" s="119">
        <v>54</v>
      </c>
      <c r="E345" s="128">
        <v>90</v>
      </c>
      <c r="F345" s="128">
        <v>90</v>
      </c>
      <c r="G345" s="128">
        <v>86</v>
      </c>
      <c r="H345" s="128">
        <v>87</v>
      </c>
      <c r="I345" s="128">
        <v>92</v>
      </c>
      <c r="J345" s="128">
        <v>92</v>
      </c>
      <c r="K345" s="128">
        <v>93</v>
      </c>
      <c r="L345" s="128">
        <v>94</v>
      </c>
      <c r="M345" s="128">
        <v>94</v>
      </c>
      <c r="N345" s="128">
        <v>91</v>
      </c>
      <c r="O345" s="128">
        <v>91</v>
      </c>
      <c r="P345" s="215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30" x14ac:dyDescent="0.2">
      <c r="A346" s="41" t="s">
        <v>608</v>
      </c>
      <c r="B346" s="41" t="s">
        <v>609</v>
      </c>
      <c r="C346" s="41" t="s">
        <v>610</v>
      </c>
      <c r="D346" s="76">
        <v>25</v>
      </c>
      <c r="E346" s="128">
        <v>25</v>
      </c>
      <c r="F346" s="128">
        <v>25</v>
      </c>
      <c r="G346" s="128">
        <v>25</v>
      </c>
      <c r="H346" s="128">
        <v>25</v>
      </c>
      <c r="I346" s="128">
        <v>25</v>
      </c>
      <c r="J346" s="128">
        <v>25</v>
      </c>
      <c r="K346" s="128">
        <v>25</v>
      </c>
      <c r="L346" s="128">
        <v>25</v>
      </c>
      <c r="M346" s="128">
        <v>25</v>
      </c>
      <c r="N346" s="128">
        <v>25</v>
      </c>
      <c r="O346" s="128">
        <v>25</v>
      </c>
      <c r="P346" s="204"/>
    </row>
    <row r="347" spans="1:27" s="3" customFormat="1" ht="45" x14ac:dyDescent="0.2">
      <c r="A347" s="41" t="s">
        <v>506</v>
      </c>
      <c r="B347" s="41" t="s">
        <v>507</v>
      </c>
      <c r="C347" s="41" t="s">
        <v>508</v>
      </c>
      <c r="D347" s="76">
        <v>108</v>
      </c>
      <c r="E347" s="128">
        <v>108</v>
      </c>
      <c r="F347" s="128">
        <v>108</v>
      </c>
      <c r="G347" s="128">
        <v>108</v>
      </c>
      <c r="H347" s="128">
        <v>108</v>
      </c>
      <c r="I347" s="128">
        <v>108</v>
      </c>
      <c r="J347" s="128">
        <v>108</v>
      </c>
      <c r="K347" s="128">
        <v>108</v>
      </c>
      <c r="L347" s="128">
        <v>108</v>
      </c>
      <c r="M347" s="128">
        <v>108</v>
      </c>
      <c r="N347" s="128">
        <v>108</v>
      </c>
      <c r="O347" s="128">
        <v>108</v>
      </c>
      <c r="P347" s="215"/>
    </row>
    <row r="348" spans="1:27" s="3" customFormat="1" ht="30" x14ac:dyDescent="0.2">
      <c r="A348" s="41" t="s">
        <v>768</v>
      </c>
      <c r="B348" s="41" t="s">
        <v>769</v>
      </c>
      <c r="C348" s="41"/>
      <c r="D348" s="76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9"/>
    </row>
    <row r="349" spans="1:27" s="3" customFormat="1" ht="47.25" customHeight="1" x14ac:dyDescent="0.2">
      <c r="A349" s="41" t="s">
        <v>713</v>
      </c>
      <c r="B349" s="41" t="s">
        <v>714</v>
      </c>
      <c r="C349" s="41" t="s">
        <v>336</v>
      </c>
      <c r="D349" s="76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9">
        <v>50</v>
      </c>
    </row>
    <row r="350" spans="1:27" s="3" customFormat="1" ht="15" x14ac:dyDescent="0.2">
      <c r="A350" s="41" t="s">
        <v>611</v>
      </c>
      <c r="B350" s="41" t="s">
        <v>612</v>
      </c>
      <c r="C350" s="41" t="s">
        <v>613</v>
      </c>
      <c r="D350" s="76">
        <v>25</v>
      </c>
      <c r="E350" s="128">
        <v>25</v>
      </c>
      <c r="F350" s="128">
        <v>25</v>
      </c>
      <c r="G350" s="128">
        <v>25</v>
      </c>
      <c r="H350" s="128">
        <v>25</v>
      </c>
      <c r="I350" s="128">
        <v>25</v>
      </c>
      <c r="J350" s="128">
        <v>25</v>
      </c>
      <c r="K350" s="128">
        <v>25</v>
      </c>
      <c r="L350" s="128">
        <v>25</v>
      </c>
      <c r="M350" s="128">
        <v>25</v>
      </c>
      <c r="N350" s="128">
        <v>25</v>
      </c>
      <c r="O350" s="128">
        <v>25</v>
      </c>
      <c r="P350" s="215"/>
    </row>
    <row r="351" spans="1:27" s="3" customFormat="1" ht="45" x14ac:dyDescent="0.2">
      <c r="A351" s="41" t="s">
        <v>614</v>
      </c>
      <c r="B351" s="41" t="s">
        <v>615</v>
      </c>
      <c r="C351" s="41" t="s">
        <v>610</v>
      </c>
      <c r="D351" s="76">
        <v>103</v>
      </c>
      <c r="E351" s="128">
        <v>103</v>
      </c>
      <c r="F351" s="128">
        <v>102</v>
      </c>
      <c r="G351" s="128">
        <v>102</v>
      </c>
      <c r="H351" s="128">
        <v>101</v>
      </c>
      <c r="I351" s="128">
        <v>101</v>
      </c>
      <c r="J351" s="128">
        <v>101</v>
      </c>
      <c r="K351" s="128">
        <v>101</v>
      </c>
      <c r="L351" s="128">
        <v>101</v>
      </c>
      <c r="M351" s="128">
        <v>101</v>
      </c>
      <c r="N351" s="128">
        <v>101</v>
      </c>
      <c r="O351" s="128">
        <v>101</v>
      </c>
      <c r="P351" s="129">
        <v>125</v>
      </c>
    </row>
    <row r="352" spans="1:27" ht="22.5" customHeight="1" x14ac:dyDescent="0.2">
      <c r="A352" s="84" t="s">
        <v>14</v>
      </c>
      <c r="B352" s="154" t="s">
        <v>15</v>
      </c>
      <c r="C352" s="154"/>
      <c r="D352" s="94">
        <f>SUM(D353:D354)</f>
        <v>145</v>
      </c>
      <c r="E352" s="120">
        <f t="shared" ref="E352:P352" si="56">SUM(E353:E354)</f>
        <v>50</v>
      </c>
      <c r="F352" s="120">
        <f t="shared" si="56"/>
        <v>47</v>
      </c>
      <c r="G352" s="120">
        <f t="shared" si="56"/>
        <v>54</v>
      </c>
      <c r="H352" s="120">
        <f t="shared" si="56"/>
        <v>51</v>
      </c>
      <c r="I352" s="120">
        <f t="shared" si="56"/>
        <v>46</v>
      </c>
      <c r="J352" s="120">
        <f t="shared" si="56"/>
        <v>56</v>
      </c>
      <c r="K352" s="120">
        <f t="shared" si="56"/>
        <v>55</v>
      </c>
      <c r="L352" s="120">
        <f t="shared" si="56"/>
        <v>62</v>
      </c>
      <c r="M352" s="120">
        <f t="shared" si="56"/>
        <v>67</v>
      </c>
      <c r="N352" s="120">
        <f t="shared" si="56"/>
        <v>72</v>
      </c>
      <c r="O352" s="120">
        <f t="shared" si="56"/>
        <v>76</v>
      </c>
      <c r="P352" s="206">
        <f t="shared" si="56"/>
        <v>75</v>
      </c>
    </row>
    <row r="353" spans="1:16" s="3" customFormat="1" ht="45" x14ac:dyDescent="0.2">
      <c r="A353" s="41" t="s">
        <v>616</v>
      </c>
      <c r="B353" s="41" t="s">
        <v>618</v>
      </c>
      <c r="C353" s="41" t="s">
        <v>620</v>
      </c>
      <c r="D353" s="76">
        <v>120</v>
      </c>
      <c r="E353" s="119">
        <f>19+31</f>
        <v>50</v>
      </c>
      <c r="F353" s="119">
        <f>21+26</f>
        <v>47</v>
      </c>
      <c r="G353" s="119">
        <f>23+31</f>
        <v>54</v>
      </c>
      <c r="H353" s="119">
        <f>25+26</f>
        <v>51</v>
      </c>
      <c r="I353" s="119">
        <f>27+19</f>
        <v>46</v>
      </c>
      <c r="J353" s="119">
        <f>29+27</f>
        <v>56</v>
      </c>
      <c r="K353" s="119">
        <f>30+25</f>
        <v>55</v>
      </c>
      <c r="L353" s="119">
        <f>32+30</f>
        <v>62</v>
      </c>
      <c r="M353" s="119">
        <f>34+33</f>
        <v>67</v>
      </c>
      <c r="N353" s="119">
        <f>37+35</f>
        <v>72</v>
      </c>
      <c r="O353" s="119">
        <f>39+37</f>
        <v>76</v>
      </c>
      <c r="P353" s="129">
        <v>75</v>
      </c>
    </row>
    <row r="354" spans="1:16" s="3" customFormat="1" ht="30" x14ac:dyDescent="0.2">
      <c r="A354" s="41" t="s">
        <v>617</v>
      </c>
      <c r="B354" s="41" t="s">
        <v>619</v>
      </c>
      <c r="C354" s="41" t="s">
        <v>621</v>
      </c>
      <c r="D354" s="76">
        <v>25</v>
      </c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215"/>
    </row>
    <row r="355" spans="1:16" s="3" customFormat="1" ht="34.5" customHeight="1" x14ac:dyDescent="0.2">
      <c r="A355" s="160" t="s">
        <v>51</v>
      </c>
      <c r="B355" s="160"/>
      <c r="C355" s="70"/>
      <c r="D355" s="87">
        <f>D356+D363+D366+D369</f>
        <v>2140</v>
      </c>
      <c r="E355" s="114">
        <f t="shared" ref="E355:P355" si="57">E356+E363+E366+E369</f>
        <v>1682</v>
      </c>
      <c r="F355" s="114">
        <f t="shared" si="57"/>
        <v>1695</v>
      </c>
      <c r="G355" s="114">
        <f t="shared" si="57"/>
        <v>1820</v>
      </c>
      <c r="H355" s="114">
        <f t="shared" si="57"/>
        <v>2047</v>
      </c>
      <c r="I355" s="114">
        <f t="shared" si="57"/>
        <v>2255</v>
      </c>
      <c r="J355" s="114">
        <f t="shared" si="57"/>
        <v>2229</v>
      </c>
      <c r="K355" s="114">
        <f t="shared" si="57"/>
        <v>1824</v>
      </c>
      <c r="L355" s="114">
        <f t="shared" si="57"/>
        <v>1863</v>
      </c>
      <c r="M355" s="114">
        <f t="shared" si="57"/>
        <v>1884</v>
      </c>
      <c r="N355" s="114">
        <f t="shared" si="57"/>
        <v>1899</v>
      </c>
      <c r="O355" s="114">
        <f t="shared" si="57"/>
        <v>1929</v>
      </c>
      <c r="P355" s="200">
        <f t="shared" si="57"/>
        <v>852</v>
      </c>
    </row>
    <row r="356" spans="1:16" ht="22.5" customHeight="1" x14ac:dyDescent="0.2">
      <c r="A356" s="84" t="s">
        <v>1</v>
      </c>
      <c r="B356" s="154" t="s">
        <v>16</v>
      </c>
      <c r="C356" s="154"/>
      <c r="D356" s="94">
        <f>SUM(D357:D362)</f>
        <v>1426</v>
      </c>
      <c r="E356" s="120">
        <f t="shared" ref="E356:P356" si="58">SUM(E357:E362)</f>
        <v>1440</v>
      </c>
      <c r="F356" s="120">
        <f t="shared" si="58"/>
        <v>1453</v>
      </c>
      <c r="G356" s="120">
        <f t="shared" si="58"/>
        <v>1468</v>
      </c>
      <c r="H356" s="120">
        <f t="shared" si="58"/>
        <v>1482</v>
      </c>
      <c r="I356" s="120">
        <f t="shared" si="58"/>
        <v>1497</v>
      </c>
      <c r="J356" s="120">
        <f t="shared" si="58"/>
        <v>1511</v>
      </c>
      <c r="K356" s="120">
        <f t="shared" si="58"/>
        <v>1516</v>
      </c>
      <c r="L356" s="120">
        <f t="shared" si="58"/>
        <v>1530</v>
      </c>
      <c r="M356" s="120">
        <f t="shared" si="58"/>
        <v>1546</v>
      </c>
      <c r="N356" s="120">
        <f t="shared" si="58"/>
        <v>1561</v>
      </c>
      <c r="O356" s="120">
        <f t="shared" si="58"/>
        <v>1576</v>
      </c>
      <c r="P356" s="206">
        <f t="shared" si="58"/>
        <v>190</v>
      </c>
    </row>
    <row r="357" spans="1:16" s="3" customFormat="1" ht="44.25" customHeight="1" x14ac:dyDescent="0.2">
      <c r="A357" s="41" t="s">
        <v>355</v>
      </c>
      <c r="B357" s="41" t="s">
        <v>356</v>
      </c>
      <c r="C357" s="41" t="s">
        <v>357</v>
      </c>
      <c r="D357" s="96">
        <f>37+376</f>
        <v>413</v>
      </c>
      <c r="E357" s="79">
        <v>417</v>
      </c>
      <c r="F357" s="79">
        <v>420</v>
      </c>
      <c r="G357" s="79">
        <v>424</v>
      </c>
      <c r="H357" s="79">
        <v>429</v>
      </c>
      <c r="I357" s="79">
        <v>433</v>
      </c>
      <c r="J357" s="79">
        <v>436</v>
      </c>
      <c r="K357" s="79">
        <v>430</v>
      </c>
      <c r="L357" s="79">
        <v>434</v>
      </c>
      <c r="M357" s="79">
        <v>438</v>
      </c>
      <c r="N357" s="79">
        <v>442</v>
      </c>
      <c r="O357" s="79">
        <v>446</v>
      </c>
      <c r="P357" s="129">
        <v>0</v>
      </c>
    </row>
    <row r="358" spans="1:16" s="3" customFormat="1" ht="43.5" customHeight="1" x14ac:dyDescent="0.2">
      <c r="A358" s="41" t="s">
        <v>716</v>
      </c>
      <c r="B358" s="41" t="s">
        <v>715</v>
      </c>
      <c r="C358" s="41" t="s">
        <v>717</v>
      </c>
      <c r="D358" s="96">
        <v>168</v>
      </c>
      <c r="E358" s="122">
        <v>169</v>
      </c>
      <c r="F358" s="122">
        <v>171</v>
      </c>
      <c r="G358" s="122">
        <v>173</v>
      </c>
      <c r="H358" s="122">
        <v>174</v>
      </c>
      <c r="I358" s="122">
        <v>176</v>
      </c>
      <c r="J358" s="122">
        <v>178</v>
      </c>
      <c r="K358" s="122">
        <v>180</v>
      </c>
      <c r="L358" s="122">
        <v>181</v>
      </c>
      <c r="M358" s="122">
        <v>183</v>
      </c>
      <c r="N358" s="122">
        <v>185</v>
      </c>
      <c r="O358" s="122">
        <v>187</v>
      </c>
      <c r="P358" s="129">
        <v>100</v>
      </c>
    </row>
    <row r="359" spans="1:16" s="3" customFormat="1" ht="30.75" customHeight="1" x14ac:dyDescent="0.2">
      <c r="A359" s="41" t="s">
        <v>784</v>
      </c>
      <c r="B359" s="41" t="s">
        <v>785</v>
      </c>
      <c r="C359" s="41"/>
      <c r="D359" s="96">
        <v>598</v>
      </c>
      <c r="E359" s="122">
        <v>604</v>
      </c>
      <c r="F359" s="122">
        <v>610</v>
      </c>
      <c r="G359" s="122">
        <v>616</v>
      </c>
      <c r="H359" s="122">
        <v>622</v>
      </c>
      <c r="I359" s="122">
        <v>628</v>
      </c>
      <c r="J359" s="122">
        <v>635</v>
      </c>
      <c r="K359" s="122">
        <v>641</v>
      </c>
      <c r="L359" s="122">
        <v>647</v>
      </c>
      <c r="M359" s="122">
        <v>654</v>
      </c>
      <c r="N359" s="122">
        <v>661</v>
      </c>
      <c r="O359" s="122">
        <v>667</v>
      </c>
      <c r="P359" s="129"/>
    </row>
    <row r="360" spans="1:16" s="3" customFormat="1" ht="46.5" customHeight="1" x14ac:dyDescent="0.2">
      <c r="A360" s="41" t="s">
        <v>576</v>
      </c>
      <c r="B360" s="41" t="s">
        <v>577</v>
      </c>
      <c r="C360" s="41" t="s">
        <v>578</v>
      </c>
      <c r="D360" s="96">
        <v>0</v>
      </c>
      <c r="E360" s="122">
        <v>0</v>
      </c>
      <c r="F360" s="122">
        <v>0</v>
      </c>
      <c r="G360" s="122">
        <v>0</v>
      </c>
      <c r="H360" s="122">
        <v>0</v>
      </c>
      <c r="I360" s="122">
        <v>0</v>
      </c>
      <c r="J360" s="122">
        <v>0</v>
      </c>
      <c r="K360" s="122">
        <v>0</v>
      </c>
      <c r="L360" s="122">
        <v>0</v>
      </c>
      <c r="M360" s="122">
        <v>0</v>
      </c>
      <c r="N360" s="122">
        <v>0</v>
      </c>
      <c r="O360" s="122">
        <v>0</v>
      </c>
      <c r="P360" s="215"/>
    </row>
    <row r="361" spans="1:16" s="3" customFormat="1" ht="19.5" customHeight="1" x14ac:dyDescent="0.2">
      <c r="A361" s="41" t="s">
        <v>571</v>
      </c>
      <c r="B361" s="41" t="s">
        <v>570</v>
      </c>
      <c r="C361" s="41" t="s">
        <v>572</v>
      </c>
      <c r="D361" s="96">
        <v>202</v>
      </c>
      <c r="E361" s="122">
        <v>204</v>
      </c>
      <c r="F361" s="122">
        <v>206</v>
      </c>
      <c r="G361" s="122">
        <v>208</v>
      </c>
      <c r="H361" s="122">
        <v>210</v>
      </c>
      <c r="I361" s="122">
        <v>212</v>
      </c>
      <c r="J361" s="122">
        <v>214</v>
      </c>
      <c r="K361" s="122">
        <v>216</v>
      </c>
      <c r="L361" s="122">
        <v>219</v>
      </c>
      <c r="M361" s="122">
        <v>221</v>
      </c>
      <c r="N361" s="122">
        <v>223</v>
      </c>
      <c r="O361" s="122">
        <v>225</v>
      </c>
      <c r="P361" s="129"/>
    </row>
    <row r="362" spans="1:16" s="3" customFormat="1" ht="15.75" customHeight="1" x14ac:dyDescent="0.2">
      <c r="A362" s="41" t="s">
        <v>758</v>
      </c>
      <c r="B362" s="41" t="s">
        <v>759</v>
      </c>
      <c r="C362" s="41"/>
      <c r="D362" s="96">
        <v>45</v>
      </c>
      <c r="E362" s="122">
        <v>46</v>
      </c>
      <c r="F362" s="122">
        <v>46</v>
      </c>
      <c r="G362" s="122">
        <v>47</v>
      </c>
      <c r="H362" s="122">
        <v>47</v>
      </c>
      <c r="I362" s="122">
        <v>48</v>
      </c>
      <c r="J362" s="122">
        <v>48</v>
      </c>
      <c r="K362" s="122">
        <v>49</v>
      </c>
      <c r="L362" s="122">
        <v>49</v>
      </c>
      <c r="M362" s="122">
        <v>50</v>
      </c>
      <c r="N362" s="122">
        <v>50</v>
      </c>
      <c r="O362" s="122">
        <v>51</v>
      </c>
      <c r="P362" s="129">
        <v>90</v>
      </c>
    </row>
    <row r="363" spans="1:16" ht="22.5" customHeight="1" x14ac:dyDescent="0.2">
      <c r="A363" s="84" t="s">
        <v>63</v>
      </c>
      <c r="B363" s="154" t="s">
        <v>64</v>
      </c>
      <c r="C363" s="154"/>
      <c r="D363" s="94">
        <f>D364+D365</f>
        <v>495</v>
      </c>
      <c r="E363" s="120">
        <f t="shared" ref="E363:P363" si="59">E364+E365</f>
        <v>2</v>
      </c>
      <c r="F363" s="120">
        <f t="shared" si="59"/>
        <v>2</v>
      </c>
      <c r="G363" s="120">
        <f t="shared" si="59"/>
        <v>2</v>
      </c>
      <c r="H363" s="120">
        <f t="shared" si="59"/>
        <v>2</v>
      </c>
      <c r="I363" s="120">
        <f t="shared" si="59"/>
        <v>3</v>
      </c>
      <c r="J363" s="120">
        <f t="shared" si="59"/>
        <v>3</v>
      </c>
      <c r="K363" s="120">
        <f t="shared" si="59"/>
        <v>3</v>
      </c>
      <c r="L363" s="120">
        <f t="shared" si="59"/>
        <v>3</v>
      </c>
      <c r="M363" s="120">
        <f t="shared" si="59"/>
        <v>3</v>
      </c>
      <c r="N363" s="120">
        <f t="shared" si="59"/>
        <v>3</v>
      </c>
      <c r="O363" s="120">
        <f t="shared" si="59"/>
        <v>3</v>
      </c>
      <c r="P363" s="206">
        <f t="shared" si="59"/>
        <v>50</v>
      </c>
    </row>
    <row r="364" spans="1:16" s="3" customFormat="1" ht="30" x14ac:dyDescent="0.2">
      <c r="A364" s="35" t="s">
        <v>509</v>
      </c>
      <c r="B364" s="35" t="s">
        <v>65</v>
      </c>
      <c r="C364" s="35" t="s">
        <v>510</v>
      </c>
      <c r="D364" s="77">
        <v>493</v>
      </c>
      <c r="E364" s="129">
        <v>2</v>
      </c>
      <c r="F364" s="129">
        <v>2</v>
      </c>
      <c r="G364" s="129">
        <v>2</v>
      </c>
      <c r="H364" s="129">
        <v>2</v>
      </c>
      <c r="I364" s="129">
        <v>3</v>
      </c>
      <c r="J364" s="129">
        <v>3</v>
      </c>
      <c r="K364" s="129">
        <v>3</v>
      </c>
      <c r="L364" s="129">
        <v>3</v>
      </c>
      <c r="M364" s="129">
        <v>3</v>
      </c>
      <c r="N364" s="129">
        <v>3</v>
      </c>
      <c r="O364" s="129">
        <v>3</v>
      </c>
      <c r="P364" s="129">
        <v>50</v>
      </c>
    </row>
    <row r="365" spans="1:16" s="86" customFormat="1" ht="32.25" customHeight="1" x14ac:dyDescent="0.2">
      <c r="A365" s="5" t="s">
        <v>799</v>
      </c>
      <c r="B365" s="5" t="s">
        <v>800</v>
      </c>
      <c r="C365" s="5" t="s">
        <v>801</v>
      </c>
      <c r="D365" s="96">
        <v>2</v>
      </c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122"/>
    </row>
    <row r="366" spans="1:16" ht="22.5" customHeight="1" x14ac:dyDescent="0.2">
      <c r="A366" s="84" t="s">
        <v>760</v>
      </c>
      <c r="B366" s="154" t="s">
        <v>765</v>
      </c>
      <c r="C366" s="154"/>
      <c r="D366" s="94">
        <f>SUM(D367:D368)</f>
        <v>0</v>
      </c>
      <c r="E366" s="120">
        <f t="shared" ref="E366:P366" si="60">SUM(E367:E368)</f>
        <v>0</v>
      </c>
      <c r="F366" s="120">
        <f t="shared" si="60"/>
        <v>0</v>
      </c>
      <c r="G366" s="120">
        <f t="shared" si="60"/>
        <v>0</v>
      </c>
      <c r="H366" s="120">
        <f t="shared" si="60"/>
        <v>0</v>
      </c>
      <c r="I366" s="120">
        <f t="shared" si="60"/>
        <v>0</v>
      </c>
      <c r="J366" s="120">
        <f t="shared" si="60"/>
        <v>0</v>
      </c>
      <c r="K366" s="120">
        <f t="shared" si="60"/>
        <v>0</v>
      </c>
      <c r="L366" s="120">
        <f t="shared" si="60"/>
        <v>0</v>
      </c>
      <c r="M366" s="120">
        <f t="shared" si="60"/>
        <v>0</v>
      </c>
      <c r="N366" s="120">
        <f t="shared" si="60"/>
        <v>0</v>
      </c>
      <c r="O366" s="120">
        <f t="shared" si="60"/>
        <v>0</v>
      </c>
      <c r="P366" s="206">
        <f t="shared" si="60"/>
        <v>150</v>
      </c>
    </row>
    <row r="367" spans="1:16" s="3" customFormat="1" ht="30" x14ac:dyDescent="0.2">
      <c r="A367" s="35" t="s">
        <v>763</v>
      </c>
      <c r="B367" s="35" t="s">
        <v>762</v>
      </c>
      <c r="C367" s="35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129">
        <v>50</v>
      </c>
    </row>
    <row r="368" spans="1:16" s="3" customFormat="1" ht="15" x14ac:dyDescent="0.2">
      <c r="A368" s="35" t="s">
        <v>764</v>
      </c>
      <c r="B368" s="35" t="s">
        <v>761</v>
      </c>
      <c r="C368" s="35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129">
        <v>100</v>
      </c>
    </row>
    <row r="369" spans="1:27" ht="22.5" customHeight="1" x14ac:dyDescent="0.2">
      <c r="A369" s="84" t="s">
        <v>29</v>
      </c>
      <c r="B369" s="154" t="s">
        <v>17</v>
      </c>
      <c r="C369" s="154"/>
      <c r="D369" s="94">
        <f>SUM(D370:D381)</f>
        <v>219</v>
      </c>
      <c r="E369" s="120">
        <f t="shared" ref="E369:P369" si="61">SUM(E370:E381)</f>
        <v>240</v>
      </c>
      <c r="F369" s="120">
        <f t="shared" si="61"/>
        <v>240</v>
      </c>
      <c r="G369" s="120">
        <f t="shared" si="61"/>
        <v>350</v>
      </c>
      <c r="H369" s="120">
        <f t="shared" si="61"/>
        <v>563</v>
      </c>
      <c r="I369" s="120">
        <f t="shared" si="61"/>
        <v>755</v>
      </c>
      <c r="J369" s="120">
        <f t="shared" si="61"/>
        <v>715</v>
      </c>
      <c r="K369" s="120">
        <f t="shared" si="61"/>
        <v>305</v>
      </c>
      <c r="L369" s="120">
        <f t="shared" si="61"/>
        <v>330</v>
      </c>
      <c r="M369" s="120">
        <f t="shared" si="61"/>
        <v>335</v>
      </c>
      <c r="N369" s="120">
        <f t="shared" si="61"/>
        <v>335</v>
      </c>
      <c r="O369" s="120">
        <f t="shared" si="61"/>
        <v>350</v>
      </c>
      <c r="P369" s="206">
        <f t="shared" si="61"/>
        <v>462</v>
      </c>
    </row>
    <row r="370" spans="1:27" s="3" customFormat="1" ht="45" x14ac:dyDescent="0.2">
      <c r="A370" s="41" t="s">
        <v>579</v>
      </c>
      <c r="B370" s="41" t="s">
        <v>580</v>
      </c>
      <c r="C370" s="41" t="s">
        <v>581</v>
      </c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215"/>
    </row>
    <row r="371" spans="1:27" s="3" customFormat="1" ht="15" x14ac:dyDescent="0.2">
      <c r="A371" s="41" t="s">
        <v>500</v>
      </c>
      <c r="B371" s="41" t="s">
        <v>18</v>
      </c>
      <c r="C371" s="41" t="s">
        <v>501</v>
      </c>
      <c r="D371" s="76">
        <v>1</v>
      </c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215"/>
    </row>
    <row r="372" spans="1:27" s="3" customFormat="1" ht="16.5" customHeight="1" x14ac:dyDescent="0.2">
      <c r="A372" s="41" t="s">
        <v>502</v>
      </c>
      <c r="B372" s="41" t="s">
        <v>19</v>
      </c>
      <c r="C372" s="41" t="s">
        <v>503</v>
      </c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215"/>
    </row>
    <row r="373" spans="1:27" s="3" customFormat="1" ht="29.25" customHeight="1" x14ac:dyDescent="0.2">
      <c r="A373" s="41" t="s">
        <v>583</v>
      </c>
      <c r="B373" s="41" t="s">
        <v>582</v>
      </c>
      <c r="C373" s="41" t="s">
        <v>584</v>
      </c>
      <c r="D373" s="76">
        <v>3</v>
      </c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129">
        <v>170</v>
      </c>
    </row>
    <row r="374" spans="1:27" s="3" customFormat="1" ht="29.25" customHeight="1" x14ac:dyDescent="0.2">
      <c r="A374" s="155" t="s">
        <v>648</v>
      </c>
      <c r="B374" s="155" t="s">
        <v>825</v>
      </c>
      <c r="C374" s="41" t="s">
        <v>651</v>
      </c>
      <c r="D374" s="76">
        <v>55</v>
      </c>
      <c r="E374" s="128">
        <v>30</v>
      </c>
      <c r="F374" s="128">
        <v>30</v>
      </c>
      <c r="G374" s="128">
        <v>39</v>
      </c>
      <c r="H374" s="128">
        <v>53</v>
      </c>
      <c r="I374" s="128">
        <v>65</v>
      </c>
      <c r="J374" s="128">
        <v>61</v>
      </c>
      <c r="K374" s="128">
        <v>35</v>
      </c>
      <c r="L374" s="128">
        <v>40</v>
      </c>
      <c r="M374" s="128">
        <v>40</v>
      </c>
      <c r="N374" s="128">
        <v>40</v>
      </c>
      <c r="O374" s="128">
        <v>40</v>
      </c>
      <c r="P374" s="129">
        <v>267</v>
      </c>
    </row>
    <row r="375" spans="1:27" s="3" customFormat="1" ht="29.25" customHeight="1" x14ac:dyDescent="0.2">
      <c r="A375" s="156"/>
      <c r="B375" s="156"/>
      <c r="C375" s="41" t="s">
        <v>650</v>
      </c>
      <c r="D375" s="76">
        <v>65</v>
      </c>
      <c r="E375" s="128">
        <v>65</v>
      </c>
      <c r="F375" s="128">
        <v>65</v>
      </c>
      <c r="G375" s="128">
        <v>115</v>
      </c>
      <c r="H375" s="128">
        <v>168</v>
      </c>
      <c r="I375" s="128">
        <v>220</v>
      </c>
      <c r="J375" s="128">
        <v>209</v>
      </c>
      <c r="K375" s="128">
        <v>100</v>
      </c>
      <c r="L375" s="128">
        <v>110</v>
      </c>
      <c r="M375" s="128">
        <v>110</v>
      </c>
      <c r="N375" s="128">
        <v>110</v>
      </c>
      <c r="O375" s="128">
        <v>120</v>
      </c>
      <c r="P375" s="215"/>
    </row>
    <row r="376" spans="1:27" s="3" customFormat="1" ht="47.25" customHeight="1" x14ac:dyDescent="0.2">
      <c r="A376" s="156"/>
      <c r="B376" s="156"/>
      <c r="C376" s="41" t="s">
        <v>652</v>
      </c>
      <c r="D376" s="76">
        <v>25</v>
      </c>
      <c r="E376" s="128">
        <v>25</v>
      </c>
      <c r="F376" s="128">
        <v>25</v>
      </c>
      <c r="G376" s="128">
        <v>30</v>
      </c>
      <c r="H376" s="128">
        <v>30</v>
      </c>
      <c r="I376" s="128">
        <v>30</v>
      </c>
      <c r="J376" s="128">
        <v>30</v>
      </c>
      <c r="K376" s="128">
        <v>35</v>
      </c>
      <c r="L376" s="128">
        <v>35</v>
      </c>
      <c r="M376" s="128">
        <v>35</v>
      </c>
      <c r="N376" s="128">
        <v>35</v>
      </c>
      <c r="O376" s="128">
        <v>35</v>
      </c>
      <c r="P376" s="216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s="3" customFormat="1" ht="30.75" customHeight="1" x14ac:dyDescent="0.2">
      <c r="A377" s="156"/>
      <c r="B377" s="156"/>
      <c r="C377" s="41" t="s">
        <v>647</v>
      </c>
      <c r="D377" s="76"/>
      <c r="E377" s="128">
        <v>40</v>
      </c>
      <c r="F377" s="128">
        <v>40</v>
      </c>
      <c r="G377" s="128">
        <v>56</v>
      </c>
      <c r="H377" s="128">
        <v>72</v>
      </c>
      <c r="I377" s="128">
        <v>80</v>
      </c>
      <c r="J377" s="128">
        <v>80</v>
      </c>
      <c r="K377" s="128">
        <v>70</v>
      </c>
      <c r="L377" s="128">
        <v>80</v>
      </c>
      <c r="M377" s="128">
        <v>80</v>
      </c>
      <c r="N377" s="128">
        <v>80</v>
      </c>
      <c r="O377" s="128">
        <v>80</v>
      </c>
      <c r="P377" s="216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s="3" customFormat="1" ht="18" customHeight="1" x14ac:dyDescent="0.2">
      <c r="A378" s="156"/>
      <c r="B378" s="156"/>
      <c r="C378" s="41" t="s">
        <v>649</v>
      </c>
      <c r="D378" s="76">
        <v>25</v>
      </c>
      <c r="E378" s="128">
        <v>30</v>
      </c>
      <c r="F378" s="128">
        <v>30</v>
      </c>
      <c r="G378" s="128">
        <v>60</v>
      </c>
      <c r="H378" s="128">
        <v>120</v>
      </c>
      <c r="I378" s="128">
        <v>200</v>
      </c>
      <c r="J378" s="128">
        <v>180</v>
      </c>
      <c r="K378" s="128"/>
      <c r="L378" s="128"/>
      <c r="M378" s="128"/>
      <c r="N378" s="128"/>
      <c r="O378" s="128"/>
      <c r="P378" s="215"/>
    </row>
    <row r="379" spans="1:27" s="3" customFormat="1" ht="17.25" customHeight="1" x14ac:dyDescent="0.2">
      <c r="A379" s="156"/>
      <c r="B379" s="156"/>
      <c r="C379" s="41" t="s">
        <v>261</v>
      </c>
      <c r="D379" s="76">
        <v>45</v>
      </c>
      <c r="E379" s="128">
        <v>50</v>
      </c>
      <c r="F379" s="128">
        <v>50</v>
      </c>
      <c r="G379" s="128">
        <v>50</v>
      </c>
      <c r="H379" s="128">
        <v>120</v>
      </c>
      <c r="I379" s="128">
        <v>160</v>
      </c>
      <c r="J379" s="128">
        <v>155</v>
      </c>
      <c r="K379" s="128">
        <v>65</v>
      </c>
      <c r="L379" s="128">
        <v>65</v>
      </c>
      <c r="M379" s="128">
        <v>70</v>
      </c>
      <c r="N379" s="128">
        <v>70</v>
      </c>
      <c r="O379" s="128">
        <v>75</v>
      </c>
      <c r="P379" s="215"/>
    </row>
    <row r="380" spans="1:27" s="3" customFormat="1" ht="17.25" customHeight="1" x14ac:dyDescent="0.2">
      <c r="A380" s="157"/>
      <c r="B380" s="157"/>
      <c r="C380" s="41" t="s">
        <v>826</v>
      </c>
      <c r="D380" s="76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215"/>
    </row>
    <row r="381" spans="1:27" s="3" customFormat="1" ht="30" customHeight="1" x14ac:dyDescent="0.2">
      <c r="A381" s="41" t="s">
        <v>754</v>
      </c>
      <c r="B381" s="41" t="s">
        <v>755</v>
      </c>
      <c r="C381" s="41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129">
        <v>25</v>
      </c>
    </row>
    <row r="382" spans="1:27" s="3" customFormat="1" ht="27" customHeight="1" x14ac:dyDescent="0.2">
      <c r="A382" s="160" t="s">
        <v>5</v>
      </c>
      <c r="B382" s="160"/>
      <c r="C382" s="160"/>
      <c r="D382" s="87">
        <f>D383+D390+D392</f>
        <v>851</v>
      </c>
      <c r="E382" s="114">
        <f t="shared" ref="E382:P382" si="62">E383+E390+E392</f>
        <v>740</v>
      </c>
      <c r="F382" s="114">
        <f t="shared" si="62"/>
        <v>723</v>
      </c>
      <c r="G382" s="114">
        <f t="shared" si="62"/>
        <v>675</v>
      </c>
      <c r="H382" s="114">
        <f t="shared" si="62"/>
        <v>658</v>
      </c>
      <c r="I382" s="114">
        <f t="shared" si="62"/>
        <v>684</v>
      </c>
      <c r="J382" s="114">
        <f t="shared" si="62"/>
        <v>664</v>
      </c>
      <c r="K382" s="114">
        <f t="shared" si="62"/>
        <v>671</v>
      </c>
      <c r="L382" s="114">
        <f t="shared" si="62"/>
        <v>678</v>
      </c>
      <c r="M382" s="114">
        <f t="shared" si="62"/>
        <v>685</v>
      </c>
      <c r="N382" s="114">
        <f t="shared" si="62"/>
        <v>692</v>
      </c>
      <c r="O382" s="114">
        <f t="shared" si="62"/>
        <v>697</v>
      </c>
      <c r="P382" s="200">
        <f t="shared" si="62"/>
        <v>1651</v>
      </c>
    </row>
    <row r="383" spans="1:27" ht="22.5" customHeight="1" x14ac:dyDescent="0.2">
      <c r="A383" s="84" t="s">
        <v>6</v>
      </c>
      <c r="B383" s="154" t="s">
        <v>5</v>
      </c>
      <c r="C383" s="154"/>
      <c r="D383" s="94">
        <f>SUM(D384:D389)</f>
        <v>847</v>
      </c>
      <c r="E383" s="120">
        <f t="shared" ref="E383:P383" si="63">SUM(E384:E389)</f>
        <v>725</v>
      </c>
      <c r="F383" s="120">
        <f t="shared" si="63"/>
        <v>698</v>
      </c>
      <c r="G383" s="120">
        <f t="shared" si="63"/>
        <v>650</v>
      </c>
      <c r="H383" s="120">
        <f t="shared" si="63"/>
        <v>633</v>
      </c>
      <c r="I383" s="120">
        <f t="shared" si="63"/>
        <v>659</v>
      </c>
      <c r="J383" s="120">
        <f t="shared" si="63"/>
        <v>639</v>
      </c>
      <c r="K383" s="120">
        <f t="shared" si="63"/>
        <v>646</v>
      </c>
      <c r="L383" s="120">
        <f t="shared" si="63"/>
        <v>653</v>
      </c>
      <c r="M383" s="120">
        <f t="shared" si="63"/>
        <v>660</v>
      </c>
      <c r="N383" s="120">
        <f t="shared" si="63"/>
        <v>667</v>
      </c>
      <c r="O383" s="120">
        <f t="shared" si="63"/>
        <v>672</v>
      </c>
      <c r="P383" s="206">
        <f t="shared" si="63"/>
        <v>1350</v>
      </c>
    </row>
    <row r="384" spans="1:27" s="86" customFormat="1" ht="30" x14ac:dyDescent="0.2">
      <c r="A384" s="5" t="s">
        <v>415</v>
      </c>
      <c r="B384" s="5" t="s">
        <v>416</v>
      </c>
      <c r="C384" s="5" t="s">
        <v>417</v>
      </c>
      <c r="D384" s="96">
        <v>588</v>
      </c>
      <c r="E384" s="122">
        <v>468</v>
      </c>
      <c r="F384" s="122">
        <v>404</v>
      </c>
      <c r="G384" s="122">
        <v>373</v>
      </c>
      <c r="H384" s="122">
        <v>378</v>
      </c>
      <c r="I384" s="122">
        <v>383</v>
      </c>
      <c r="J384" s="122">
        <v>388</v>
      </c>
      <c r="K384" s="122">
        <v>393</v>
      </c>
      <c r="L384" s="122">
        <v>398</v>
      </c>
      <c r="M384" s="122">
        <v>403</v>
      </c>
      <c r="N384" s="122">
        <v>408</v>
      </c>
      <c r="O384" s="122">
        <v>411</v>
      </c>
      <c r="P384" s="122">
        <v>375</v>
      </c>
    </row>
    <row r="385" spans="1:16" s="86" customFormat="1" ht="30" x14ac:dyDescent="0.2">
      <c r="A385" s="5" t="s">
        <v>418</v>
      </c>
      <c r="B385" s="5" t="s">
        <v>419</v>
      </c>
      <c r="C385" s="45" t="s">
        <v>420</v>
      </c>
      <c r="D385" s="96">
        <v>143</v>
      </c>
      <c r="E385" s="122">
        <v>139</v>
      </c>
      <c r="F385" s="122">
        <v>174</v>
      </c>
      <c r="G385" s="122">
        <v>155</v>
      </c>
      <c r="H385" s="122">
        <v>131</v>
      </c>
      <c r="I385" s="122">
        <v>150</v>
      </c>
      <c r="J385" s="122">
        <v>123</v>
      </c>
      <c r="K385" s="122">
        <v>123</v>
      </c>
      <c r="L385" s="122">
        <v>123</v>
      </c>
      <c r="M385" s="122">
        <v>123</v>
      </c>
      <c r="N385" s="122">
        <v>123</v>
      </c>
      <c r="O385" s="122">
        <v>123</v>
      </c>
      <c r="P385" s="122">
        <v>875</v>
      </c>
    </row>
    <row r="386" spans="1:16" s="86" customFormat="1" ht="45" x14ac:dyDescent="0.2">
      <c r="A386" s="45" t="s">
        <v>421</v>
      </c>
      <c r="B386" s="45" t="s">
        <v>422</v>
      </c>
      <c r="C386" s="45" t="s">
        <v>423</v>
      </c>
      <c r="D386" s="96">
        <v>85</v>
      </c>
      <c r="E386" s="122">
        <v>85</v>
      </c>
      <c r="F386" s="122">
        <v>85</v>
      </c>
      <c r="G386" s="122">
        <v>85</v>
      </c>
      <c r="H386" s="122">
        <v>85</v>
      </c>
      <c r="I386" s="122">
        <v>85</v>
      </c>
      <c r="J386" s="122">
        <v>85</v>
      </c>
      <c r="K386" s="122">
        <v>85</v>
      </c>
      <c r="L386" s="122">
        <v>85</v>
      </c>
      <c r="M386" s="122">
        <v>85</v>
      </c>
      <c r="N386" s="122">
        <v>85</v>
      </c>
      <c r="O386" s="122">
        <v>85</v>
      </c>
      <c r="P386" s="122"/>
    </row>
    <row r="387" spans="1:16" s="86" customFormat="1" ht="168" customHeight="1" x14ac:dyDescent="0.2">
      <c r="A387" s="45" t="s">
        <v>424</v>
      </c>
      <c r="B387" s="45" t="s">
        <v>425</v>
      </c>
      <c r="C387" s="45" t="s">
        <v>795</v>
      </c>
      <c r="D387" s="96">
        <v>10</v>
      </c>
      <c r="E387" s="122">
        <v>10</v>
      </c>
      <c r="F387" s="122">
        <v>10</v>
      </c>
      <c r="G387" s="122">
        <v>10</v>
      </c>
      <c r="H387" s="122">
        <v>10</v>
      </c>
      <c r="I387" s="122">
        <v>10</v>
      </c>
      <c r="J387" s="122">
        <v>10</v>
      </c>
      <c r="K387" s="122">
        <v>10</v>
      </c>
      <c r="L387" s="122">
        <v>10</v>
      </c>
      <c r="M387" s="122">
        <v>10</v>
      </c>
      <c r="N387" s="122">
        <v>10</v>
      </c>
      <c r="O387" s="122">
        <v>10</v>
      </c>
      <c r="P387" s="215"/>
    </row>
    <row r="388" spans="1:16" s="86" customFormat="1" ht="77.25" customHeight="1" x14ac:dyDescent="0.2">
      <c r="A388" s="5" t="s">
        <v>426</v>
      </c>
      <c r="B388" s="5" t="s">
        <v>427</v>
      </c>
      <c r="C388" s="5" t="s">
        <v>428</v>
      </c>
      <c r="D388" s="96">
        <v>10</v>
      </c>
      <c r="E388" s="122">
        <v>10</v>
      </c>
      <c r="F388" s="122">
        <v>10</v>
      </c>
      <c r="G388" s="122">
        <v>10</v>
      </c>
      <c r="H388" s="122">
        <v>10</v>
      </c>
      <c r="I388" s="122">
        <v>10</v>
      </c>
      <c r="J388" s="122">
        <v>10</v>
      </c>
      <c r="K388" s="122">
        <v>10</v>
      </c>
      <c r="L388" s="122">
        <v>10</v>
      </c>
      <c r="M388" s="122">
        <v>10</v>
      </c>
      <c r="N388" s="122">
        <v>10</v>
      </c>
      <c r="O388" s="122">
        <v>10</v>
      </c>
      <c r="P388" s="122">
        <v>100</v>
      </c>
    </row>
    <row r="389" spans="1:16" s="86" customFormat="1" ht="66" customHeight="1" x14ac:dyDescent="0.2">
      <c r="A389" s="5" t="s">
        <v>429</v>
      </c>
      <c r="B389" s="5" t="s">
        <v>430</v>
      </c>
      <c r="C389" s="5" t="s">
        <v>431</v>
      </c>
      <c r="D389" s="96">
        <v>11</v>
      </c>
      <c r="E389" s="122">
        <v>13</v>
      </c>
      <c r="F389" s="122">
        <v>15</v>
      </c>
      <c r="G389" s="122">
        <v>17</v>
      </c>
      <c r="H389" s="122">
        <v>19</v>
      </c>
      <c r="I389" s="122">
        <v>21</v>
      </c>
      <c r="J389" s="122">
        <v>23</v>
      </c>
      <c r="K389" s="122">
        <v>25</v>
      </c>
      <c r="L389" s="122">
        <v>27</v>
      </c>
      <c r="M389" s="122">
        <v>29</v>
      </c>
      <c r="N389" s="122">
        <v>31</v>
      </c>
      <c r="O389" s="122">
        <v>33</v>
      </c>
      <c r="P389" s="215"/>
    </row>
    <row r="390" spans="1:16" ht="22.5" customHeight="1" x14ac:dyDescent="0.2">
      <c r="A390" s="84" t="s">
        <v>47</v>
      </c>
      <c r="B390" s="154" t="s">
        <v>48</v>
      </c>
      <c r="C390" s="154"/>
      <c r="D390" s="94">
        <f>SUM(D391)</f>
        <v>1</v>
      </c>
      <c r="E390" s="120">
        <f t="shared" ref="E390:P390" si="64">SUM(E391)</f>
        <v>1</v>
      </c>
      <c r="F390" s="120">
        <f t="shared" si="64"/>
        <v>0</v>
      </c>
      <c r="G390" s="120">
        <f t="shared" si="64"/>
        <v>0</v>
      </c>
      <c r="H390" s="120">
        <f t="shared" si="64"/>
        <v>0</v>
      </c>
      <c r="I390" s="120">
        <f t="shared" si="64"/>
        <v>0</v>
      </c>
      <c r="J390" s="120">
        <f t="shared" si="64"/>
        <v>0</v>
      </c>
      <c r="K390" s="120">
        <f t="shared" si="64"/>
        <v>0</v>
      </c>
      <c r="L390" s="120">
        <f t="shared" si="64"/>
        <v>0</v>
      </c>
      <c r="M390" s="120">
        <f t="shared" si="64"/>
        <v>0</v>
      </c>
      <c r="N390" s="120">
        <f t="shared" si="64"/>
        <v>0</v>
      </c>
      <c r="O390" s="120">
        <f t="shared" si="64"/>
        <v>0</v>
      </c>
      <c r="P390" s="206">
        <f t="shared" si="64"/>
        <v>0</v>
      </c>
    </row>
    <row r="391" spans="1:16" s="86" customFormat="1" ht="59.25" customHeight="1" x14ac:dyDescent="0.2">
      <c r="A391" s="5" t="s">
        <v>543</v>
      </c>
      <c r="B391" s="5" t="s">
        <v>544</v>
      </c>
      <c r="C391" s="5" t="s">
        <v>545</v>
      </c>
      <c r="D391" s="96">
        <v>1</v>
      </c>
      <c r="E391" s="96">
        <v>1</v>
      </c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215"/>
    </row>
    <row r="392" spans="1:16" ht="22.5" customHeight="1" x14ac:dyDescent="0.2">
      <c r="A392" s="84" t="s">
        <v>56</v>
      </c>
      <c r="B392" s="154" t="s">
        <v>57</v>
      </c>
      <c r="C392" s="154"/>
      <c r="D392" s="94">
        <f>SUM(D393:D394)</f>
        <v>3</v>
      </c>
      <c r="E392" s="120">
        <f t="shared" ref="E392:P392" si="65">SUM(E393:E394)</f>
        <v>14</v>
      </c>
      <c r="F392" s="120">
        <f t="shared" si="65"/>
        <v>25</v>
      </c>
      <c r="G392" s="120">
        <f t="shared" si="65"/>
        <v>25</v>
      </c>
      <c r="H392" s="120">
        <f t="shared" si="65"/>
        <v>25</v>
      </c>
      <c r="I392" s="120">
        <f t="shared" si="65"/>
        <v>25</v>
      </c>
      <c r="J392" s="120">
        <f t="shared" si="65"/>
        <v>25</v>
      </c>
      <c r="K392" s="120">
        <f t="shared" si="65"/>
        <v>25</v>
      </c>
      <c r="L392" s="120">
        <f t="shared" si="65"/>
        <v>25</v>
      </c>
      <c r="M392" s="120">
        <f t="shared" si="65"/>
        <v>25</v>
      </c>
      <c r="N392" s="120">
        <f t="shared" si="65"/>
        <v>25</v>
      </c>
      <c r="O392" s="120">
        <f t="shared" si="65"/>
        <v>25</v>
      </c>
      <c r="P392" s="206">
        <f t="shared" si="65"/>
        <v>301</v>
      </c>
    </row>
    <row r="393" spans="1:16" s="3" customFormat="1" ht="20.25" customHeight="1" x14ac:dyDescent="0.2">
      <c r="A393" s="41" t="s">
        <v>432</v>
      </c>
      <c r="B393" s="41" t="s">
        <v>58</v>
      </c>
      <c r="C393" s="41" t="s">
        <v>433</v>
      </c>
      <c r="D393" s="76">
        <v>1</v>
      </c>
      <c r="E393" s="128">
        <v>10</v>
      </c>
      <c r="F393" s="128">
        <v>20</v>
      </c>
      <c r="G393" s="128">
        <v>20</v>
      </c>
      <c r="H393" s="128">
        <v>20</v>
      </c>
      <c r="I393" s="128">
        <v>20</v>
      </c>
      <c r="J393" s="128">
        <v>20</v>
      </c>
      <c r="K393" s="128">
        <v>20</v>
      </c>
      <c r="L393" s="128">
        <v>20</v>
      </c>
      <c r="M393" s="128">
        <v>20</v>
      </c>
      <c r="N393" s="128">
        <v>20</v>
      </c>
      <c r="O393" s="128">
        <v>20</v>
      </c>
      <c r="P393" s="129">
        <v>301</v>
      </c>
    </row>
    <row r="394" spans="1:16" s="3" customFormat="1" ht="60" x14ac:dyDescent="0.2">
      <c r="A394" s="41" t="s">
        <v>434</v>
      </c>
      <c r="B394" s="41" t="s">
        <v>435</v>
      </c>
      <c r="C394" s="41" t="s">
        <v>436</v>
      </c>
      <c r="D394" s="76">
        <v>2</v>
      </c>
      <c r="E394" s="129">
        <v>4</v>
      </c>
      <c r="F394" s="128">
        <v>5</v>
      </c>
      <c r="G394" s="128">
        <v>5</v>
      </c>
      <c r="H394" s="128">
        <v>5</v>
      </c>
      <c r="I394" s="128">
        <v>5</v>
      </c>
      <c r="J394" s="128">
        <v>5</v>
      </c>
      <c r="K394" s="128">
        <v>5</v>
      </c>
      <c r="L394" s="128">
        <v>5</v>
      </c>
      <c r="M394" s="128">
        <v>5</v>
      </c>
      <c r="N394" s="128">
        <v>5</v>
      </c>
      <c r="O394" s="128">
        <v>5</v>
      </c>
      <c r="P394" s="215"/>
    </row>
    <row r="395" spans="1:16" s="3" customFormat="1" ht="23.25" customHeight="1" x14ac:dyDescent="0.2">
      <c r="A395" s="160" t="s">
        <v>30</v>
      </c>
      <c r="B395" s="160"/>
      <c r="C395" s="160"/>
      <c r="D395" s="87">
        <f t="shared" ref="D395:P395" si="66">D396+D398+D403+D411+D422+D432</f>
        <v>402</v>
      </c>
      <c r="E395" s="114">
        <f t="shared" si="66"/>
        <v>390</v>
      </c>
      <c r="F395" s="114">
        <f t="shared" si="66"/>
        <v>416</v>
      </c>
      <c r="G395" s="114">
        <f t="shared" si="66"/>
        <v>421</v>
      </c>
      <c r="H395" s="114">
        <f t="shared" si="66"/>
        <v>427</v>
      </c>
      <c r="I395" s="114">
        <f t="shared" si="66"/>
        <v>427</v>
      </c>
      <c r="J395" s="114">
        <f t="shared" si="66"/>
        <v>427</v>
      </c>
      <c r="K395" s="114">
        <f t="shared" si="66"/>
        <v>427</v>
      </c>
      <c r="L395" s="114">
        <f t="shared" si="66"/>
        <v>427</v>
      </c>
      <c r="M395" s="114">
        <f t="shared" si="66"/>
        <v>427</v>
      </c>
      <c r="N395" s="114">
        <f t="shared" si="66"/>
        <v>427</v>
      </c>
      <c r="O395" s="114">
        <f t="shared" si="66"/>
        <v>427</v>
      </c>
      <c r="P395" s="200">
        <f t="shared" si="66"/>
        <v>363</v>
      </c>
    </row>
    <row r="396" spans="1:16" ht="22.5" customHeight="1" x14ac:dyDescent="0.2">
      <c r="A396" s="84" t="s">
        <v>52</v>
      </c>
      <c r="B396" s="154" t="s">
        <v>53</v>
      </c>
      <c r="C396" s="154"/>
      <c r="D396" s="94">
        <f>SUM(D397)</f>
        <v>1</v>
      </c>
      <c r="E396" s="120">
        <f t="shared" ref="E396:P396" si="67">SUM(E397)</f>
        <v>0</v>
      </c>
      <c r="F396" s="120">
        <f t="shared" si="67"/>
        <v>10</v>
      </c>
      <c r="G396" s="120">
        <f t="shared" si="67"/>
        <v>10</v>
      </c>
      <c r="H396" s="120">
        <f t="shared" si="67"/>
        <v>10</v>
      </c>
      <c r="I396" s="120">
        <f t="shared" si="67"/>
        <v>10</v>
      </c>
      <c r="J396" s="120">
        <f t="shared" si="67"/>
        <v>10</v>
      </c>
      <c r="K396" s="120">
        <f t="shared" si="67"/>
        <v>10</v>
      </c>
      <c r="L396" s="120">
        <f t="shared" si="67"/>
        <v>10</v>
      </c>
      <c r="M396" s="120">
        <f t="shared" si="67"/>
        <v>10</v>
      </c>
      <c r="N396" s="120">
        <f t="shared" si="67"/>
        <v>10</v>
      </c>
      <c r="O396" s="120">
        <f t="shared" si="67"/>
        <v>10</v>
      </c>
      <c r="P396" s="206">
        <f t="shared" si="67"/>
        <v>30</v>
      </c>
    </row>
    <row r="397" spans="1:16" s="3" customFormat="1" ht="95.25" customHeight="1" x14ac:dyDescent="0.2">
      <c r="A397" s="41" t="s">
        <v>437</v>
      </c>
      <c r="B397" s="41" t="s">
        <v>438</v>
      </c>
      <c r="C397" s="41" t="s">
        <v>796</v>
      </c>
      <c r="D397" s="76">
        <v>1</v>
      </c>
      <c r="E397" s="128">
        <v>0</v>
      </c>
      <c r="F397" s="128">
        <v>10</v>
      </c>
      <c r="G397" s="128">
        <v>10</v>
      </c>
      <c r="H397" s="128">
        <v>10</v>
      </c>
      <c r="I397" s="128">
        <v>10</v>
      </c>
      <c r="J397" s="128">
        <v>10</v>
      </c>
      <c r="K397" s="128">
        <v>10</v>
      </c>
      <c r="L397" s="128">
        <v>10</v>
      </c>
      <c r="M397" s="128">
        <v>10</v>
      </c>
      <c r="N397" s="128">
        <v>10</v>
      </c>
      <c r="O397" s="128">
        <v>10</v>
      </c>
      <c r="P397" s="129">
        <v>30</v>
      </c>
    </row>
    <row r="398" spans="1:16" ht="27.75" customHeight="1" x14ac:dyDescent="0.2">
      <c r="A398" s="84" t="s">
        <v>31</v>
      </c>
      <c r="B398" s="154" t="s">
        <v>32</v>
      </c>
      <c r="C398" s="154"/>
      <c r="D398" s="94">
        <f>SUM(D399:D402)</f>
        <v>125</v>
      </c>
      <c r="E398" s="120">
        <f t="shared" ref="E398:P398" si="68">SUM(E399:E402)</f>
        <v>125</v>
      </c>
      <c r="F398" s="120">
        <f t="shared" si="68"/>
        <v>125</v>
      </c>
      <c r="G398" s="120">
        <f t="shared" si="68"/>
        <v>125</v>
      </c>
      <c r="H398" s="120">
        <f t="shared" si="68"/>
        <v>125</v>
      </c>
      <c r="I398" s="120">
        <f t="shared" si="68"/>
        <v>125</v>
      </c>
      <c r="J398" s="120">
        <f t="shared" si="68"/>
        <v>125</v>
      </c>
      <c r="K398" s="120">
        <f t="shared" si="68"/>
        <v>125</v>
      </c>
      <c r="L398" s="120">
        <f t="shared" si="68"/>
        <v>125</v>
      </c>
      <c r="M398" s="120">
        <f t="shared" si="68"/>
        <v>125</v>
      </c>
      <c r="N398" s="120">
        <f t="shared" si="68"/>
        <v>125</v>
      </c>
      <c r="O398" s="120">
        <f t="shared" si="68"/>
        <v>125</v>
      </c>
      <c r="P398" s="206">
        <f t="shared" si="68"/>
        <v>25</v>
      </c>
    </row>
    <row r="399" spans="1:16" s="3" customFormat="1" ht="45" x14ac:dyDescent="0.2">
      <c r="A399" s="41" t="s">
        <v>439</v>
      </c>
      <c r="B399" s="41" t="s">
        <v>440</v>
      </c>
      <c r="C399" s="41" t="s">
        <v>441</v>
      </c>
      <c r="D399" s="76">
        <v>50</v>
      </c>
      <c r="E399" s="128">
        <v>50</v>
      </c>
      <c r="F399" s="128">
        <v>50</v>
      </c>
      <c r="G399" s="128">
        <v>50</v>
      </c>
      <c r="H399" s="128">
        <v>50</v>
      </c>
      <c r="I399" s="128">
        <v>50</v>
      </c>
      <c r="J399" s="128">
        <v>50</v>
      </c>
      <c r="K399" s="128">
        <v>50</v>
      </c>
      <c r="L399" s="128">
        <v>50</v>
      </c>
      <c r="M399" s="128">
        <v>50</v>
      </c>
      <c r="N399" s="128">
        <v>50</v>
      </c>
      <c r="O399" s="128">
        <v>50</v>
      </c>
      <c r="P399" s="215"/>
    </row>
    <row r="400" spans="1:16" s="3" customFormat="1" ht="62.25" customHeight="1" x14ac:dyDescent="0.2">
      <c r="A400" s="41" t="s">
        <v>442</v>
      </c>
      <c r="B400" s="41" t="s">
        <v>443</v>
      </c>
      <c r="C400" s="41" t="s">
        <v>444</v>
      </c>
      <c r="D400" s="76">
        <v>25</v>
      </c>
      <c r="E400" s="128">
        <v>25</v>
      </c>
      <c r="F400" s="128">
        <v>25</v>
      </c>
      <c r="G400" s="128">
        <v>25</v>
      </c>
      <c r="H400" s="128">
        <v>25</v>
      </c>
      <c r="I400" s="128">
        <v>25</v>
      </c>
      <c r="J400" s="128">
        <v>25</v>
      </c>
      <c r="K400" s="128">
        <v>25</v>
      </c>
      <c r="L400" s="128">
        <v>25</v>
      </c>
      <c r="M400" s="128">
        <v>25</v>
      </c>
      <c r="N400" s="128">
        <v>25</v>
      </c>
      <c r="O400" s="128">
        <v>25</v>
      </c>
      <c r="P400" s="129">
        <v>25</v>
      </c>
    </row>
    <row r="401" spans="1:16" s="3" customFormat="1" ht="15" x14ac:dyDescent="0.2">
      <c r="A401" s="159" t="s">
        <v>445</v>
      </c>
      <c r="B401" s="159" t="s">
        <v>446</v>
      </c>
      <c r="C401" s="41" t="s">
        <v>535</v>
      </c>
      <c r="D401" s="76">
        <v>20</v>
      </c>
      <c r="E401" s="128">
        <v>20</v>
      </c>
      <c r="F401" s="128">
        <v>20</v>
      </c>
      <c r="G401" s="128">
        <v>20</v>
      </c>
      <c r="H401" s="128">
        <v>20</v>
      </c>
      <c r="I401" s="128">
        <v>20</v>
      </c>
      <c r="J401" s="128">
        <v>20</v>
      </c>
      <c r="K401" s="128">
        <v>20</v>
      </c>
      <c r="L401" s="128">
        <v>20</v>
      </c>
      <c r="M401" s="128">
        <v>20</v>
      </c>
      <c r="N401" s="128">
        <v>20</v>
      </c>
      <c r="O401" s="122">
        <v>20</v>
      </c>
      <c r="P401" s="215"/>
    </row>
    <row r="402" spans="1:16" s="3" customFormat="1" ht="33" customHeight="1" x14ac:dyDescent="0.2">
      <c r="A402" s="159"/>
      <c r="B402" s="159"/>
      <c r="C402" s="41" t="s">
        <v>536</v>
      </c>
      <c r="D402" s="76">
        <v>30</v>
      </c>
      <c r="E402" s="128">
        <v>30</v>
      </c>
      <c r="F402" s="128">
        <v>30</v>
      </c>
      <c r="G402" s="128">
        <v>30</v>
      </c>
      <c r="H402" s="128">
        <v>30</v>
      </c>
      <c r="I402" s="128">
        <v>30</v>
      </c>
      <c r="J402" s="128">
        <v>30</v>
      </c>
      <c r="K402" s="128">
        <v>30</v>
      </c>
      <c r="L402" s="128">
        <v>30</v>
      </c>
      <c r="M402" s="128">
        <v>30</v>
      </c>
      <c r="N402" s="128">
        <v>30</v>
      </c>
      <c r="O402" s="128">
        <v>30</v>
      </c>
      <c r="P402" s="215"/>
    </row>
    <row r="403" spans="1:16" ht="33" customHeight="1" x14ac:dyDescent="0.2">
      <c r="A403" s="84" t="s">
        <v>66</v>
      </c>
      <c r="B403" s="154" t="s">
        <v>44</v>
      </c>
      <c r="C403" s="154"/>
      <c r="D403" s="94">
        <f>SUM(D404:D410)</f>
        <v>20</v>
      </c>
      <c r="E403" s="120">
        <f t="shared" ref="E403:P403" si="69">SUM(E404:E410)</f>
        <v>20</v>
      </c>
      <c r="F403" s="120">
        <f t="shared" si="69"/>
        <v>28</v>
      </c>
      <c r="G403" s="120">
        <f t="shared" si="69"/>
        <v>30</v>
      </c>
      <c r="H403" s="120">
        <f t="shared" si="69"/>
        <v>30</v>
      </c>
      <c r="I403" s="120">
        <f t="shared" si="69"/>
        <v>30</v>
      </c>
      <c r="J403" s="120">
        <f t="shared" si="69"/>
        <v>30</v>
      </c>
      <c r="K403" s="120">
        <f t="shared" si="69"/>
        <v>30</v>
      </c>
      <c r="L403" s="120">
        <f t="shared" si="69"/>
        <v>30</v>
      </c>
      <c r="M403" s="120">
        <f t="shared" si="69"/>
        <v>30</v>
      </c>
      <c r="N403" s="120">
        <f t="shared" si="69"/>
        <v>30</v>
      </c>
      <c r="O403" s="120">
        <f t="shared" si="69"/>
        <v>30</v>
      </c>
      <c r="P403" s="206">
        <f t="shared" si="69"/>
        <v>15</v>
      </c>
    </row>
    <row r="404" spans="1:16" s="3" customFormat="1" ht="15" x14ac:dyDescent="0.2">
      <c r="A404" s="159" t="s">
        <v>447</v>
      </c>
      <c r="B404" s="159" t="s">
        <v>448</v>
      </c>
      <c r="C404" s="41" t="s">
        <v>537</v>
      </c>
      <c r="D404" s="76">
        <v>0</v>
      </c>
      <c r="E404" s="128">
        <v>0</v>
      </c>
      <c r="F404" s="128">
        <v>2</v>
      </c>
      <c r="G404" s="128">
        <v>2</v>
      </c>
      <c r="H404" s="128">
        <v>2</v>
      </c>
      <c r="I404" s="128">
        <v>2</v>
      </c>
      <c r="J404" s="128">
        <v>2</v>
      </c>
      <c r="K404" s="128">
        <v>2</v>
      </c>
      <c r="L404" s="128">
        <v>2</v>
      </c>
      <c r="M404" s="128">
        <v>2</v>
      </c>
      <c r="N404" s="128">
        <v>2</v>
      </c>
      <c r="O404" s="128">
        <v>2</v>
      </c>
      <c r="P404" s="215"/>
    </row>
    <row r="405" spans="1:16" s="3" customFormat="1" ht="18" customHeight="1" x14ac:dyDescent="0.2">
      <c r="A405" s="159"/>
      <c r="B405" s="159"/>
      <c r="C405" s="41" t="s">
        <v>538</v>
      </c>
      <c r="D405" s="76">
        <v>0</v>
      </c>
      <c r="E405" s="128">
        <v>0</v>
      </c>
      <c r="F405" s="128">
        <v>2</v>
      </c>
      <c r="G405" s="128">
        <v>2</v>
      </c>
      <c r="H405" s="128">
        <v>2</v>
      </c>
      <c r="I405" s="128">
        <v>2</v>
      </c>
      <c r="J405" s="128">
        <v>2</v>
      </c>
      <c r="K405" s="128">
        <v>2</v>
      </c>
      <c r="L405" s="128">
        <v>2</v>
      </c>
      <c r="M405" s="128">
        <v>2</v>
      </c>
      <c r="N405" s="128">
        <v>2</v>
      </c>
      <c r="O405" s="128">
        <v>2</v>
      </c>
      <c r="P405" s="215"/>
    </row>
    <row r="406" spans="1:16" s="3" customFormat="1" ht="45.75" customHeight="1" x14ac:dyDescent="0.2">
      <c r="A406" s="41" t="s">
        <v>449</v>
      </c>
      <c r="B406" s="42" t="s">
        <v>450</v>
      </c>
      <c r="C406" s="41" t="s">
        <v>451</v>
      </c>
      <c r="D406" s="76">
        <v>0</v>
      </c>
      <c r="E406" s="128">
        <v>0</v>
      </c>
      <c r="F406" s="128">
        <v>2</v>
      </c>
      <c r="G406" s="128">
        <v>2</v>
      </c>
      <c r="H406" s="128">
        <v>2</v>
      </c>
      <c r="I406" s="128">
        <v>2</v>
      </c>
      <c r="J406" s="128">
        <v>2</v>
      </c>
      <c r="K406" s="128">
        <v>2</v>
      </c>
      <c r="L406" s="128">
        <v>2</v>
      </c>
      <c r="M406" s="128">
        <v>2</v>
      </c>
      <c r="N406" s="128">
        <v>2</v>
      </c>
      <c r="O406" s="128">
        <v>2</v>
      </c>
      <c r="P406" s="215"/>
    </row>
    <row r="407" spans="1:16" s="3" customFormat="1" ht="15" x14ac:dyDescent="0.2">
      <c r="A407" s="41" t="s">
        <v>452</v>
      </c>
      <c r="B407" s="42" t="s">
        <v>453</v>
      </c>
      <c r="C407" s="41" t="s">
        <v>454</v>
      </c>
      <c r="D407" s="76">
        <v>0</v>
      </c>
      <c r="E407" s="128">
        <v>0</v>
      </c>
      <c r="F407" s="128">
        <v>1</v>
      </c>
      <c r="G407" s="128">
        <v>2</v>
      </c>
      <c r="H407" s="128">
        <v>2</v>
      </c>
      <c r="I407" s="128">
        <v>2</v>
      </c>
      <c r="J407" s="128">
        <v>2</v>
      </c>
      <c r="K407" s="128">
        <v>2</v>
      </c>
      <c r="L407" s="128">
        <v>2</v>
      </c>
      <c r="M407" s="128">
        <v>2</v>
      </c>
      <c r="N407" s="128">
        <v>2</v>
      </c>
      <c r="O407" s="128">
        <v>2</v>
      </c>
      <c r="P407" s="215"/>
    </row>
    <row r="408" spans="1:16" s="3" customFormat="1" ht="15" x14ac:dyDescent="0.2">
      <c r="A408" s="159" t="s">
        <v>455</v>
      </c>
      <c r="B408" s="158" t="s">
        <v>39</v>
      </c>
      <c r="C408" s="41" t="s">
        <v>539</v>
      </c>
      <c r="D408" s="76">
        <v>15</v>
      </c>
      <c r="E408" s="128">
        <v>15</v>
      </c>
      <c r="F408" s="128">
        <v>15</v>
      </c>
      <c r="G408" s="128">
        <v>15</v>
      </c>
      <c r="H408" s="128">
        <v>15</v>
      </c>
      <c r="I408" s="128">
        <v>15</v>
      </c>
      <c r="J408" s="128">
        <v>15</v>
      </c>
      <c r="K408" s="128">
        <v>15</v>
      </c>
      <c r="L408" s="128">
        <v>15</v>
      </c>
      <c r="M408" s="128">
        <v>15</v>
      </c>
      <c r="N408" s="128">
        <v>15</v>
      </c>
      <c r="O408" s="128">
        <v>15</v>
      </c>
      <c r="P408" s="129">
        <v>15</v>
      </c>
    </row>
    <row r="409" spans="1:16" s="3" customFormat="1" ht="15" x14ac:dyDescent="0.2">
      <c r="A409" s="159"/>
      <c r="B409" s="158"/>
      <c r="C409" s="41" t="s">
        <v>456</v>
      </c>
      <c r="D409" s="76">
        <v>5</v>
      </c>
      <c r="E409" s="128">
        <v>5</v>
      </c>
      <c r="F409" s="128">
        <v>5</v>
      </c>
      <c r="G409" s="128">
        <v>5</v>
      </c>
      <c r="H409" s="128">
        <v>5</v>
      </c>
      <c r="I409" s="128">
        <v>5</v>
      </c>
      <c r="J409" s="128">
        <v>5</v>
      </c>
      <c r="K409" s="128">
        <v>5</v>
      </c>
      <c r="L409" s="128">
        <v>5</v>
      </c>
      <c r="M409" s="128">
        <v>5</v>
      </c>
      <c r="N409" s="128">
        <v>5</v>
      </c>
      <c r="O409" s="128">
        <v>5</v>
      </c>
      <c r="P409" s="215"/>
    </row>
    <row r="410" spans="1:16" s="3" customFormat="1" ht="22.5" customHeight="1" x14ac:dyDescent="0.2">
      <c r="A410" s="41" t="s">
        <v>457</v>
      </c>
      <c r="B410" s="42" t="s">
        <v>458</v>
      </c>
      <c r="C410" s="41" t="s">
        <v>459</v>
      </c>
      <c r="D410" s="76">
        <v>0</v>
      </c>
      <c r="E410" s="128">
        <v>0</v>
      </c>
      <c r="F410" s="128">
        <v>1</v>
      </c>
      <c r="G410" s="128">
        <v>2</v>
      </c>
      <c r="H410" s="128">
        <v>2</v>
      </c>
      <c r="I410" s="128">
        <v>2</v>
      </c>
      <c r="J410" s="128">
        <v>2</v>
      </c>
      <c r="K410" s="128">
        <v>2</v>
      </c>
      <c r="L410" s="128">
        <v>2</v>
      </c>
      <c r="M410" s="128">
        <v>2</v>
      </c>
      <c r="N410" s="128">
        <v>2</v>
      </c>
      <c r="O410" s="128">
        <v>2</v>
      </c>
      <c r="P410" s="215"/>
    </row>
    <row r="411" spans="1:16" ht="19.5" customHeight="1" x14ac:dyDescent="0.2">
      <c r="A411" s="84" t="s">
        <v>8</v>
      </c>
      <c r="B411" s="154" t="s">
        <v>9</v>
      </c>
      <c r="C411" s="154"/>
      <c r="D411" s="94">
        <f t="shared" ref="D411:P411" si="70">SUM(D412:D421)</f>
        <v>132</v>
      </c>
      <c r="E411" s="120">
        <f t="shared" si="70"/>
        <v>130</v>
      </c>
      <c r="F411" s="120">
        <f t="shared" si="70"/>
        <v>131</v>
      </c>
      <c r="G411" s="120">
        <f t="shared" si="70"/>
        <v>131</v>
      </c>
      <c r="H411" s="120">
        <f t="shared" si="70"/>
        <v>137</v>
      </c>
      <c r="I411" s="120">
        <f t="shared" si="70"/>
        <v>137</v>
      </c>
      <c r="J411" s="120">
        <f t="shared" si="70"/>
        <v>137</v>
      </c>
      <c r="K411" s="120">
        <f t="shared" si="70"/>
        <v>137</v>
      </c>
      <c r="L411" s="120">
        <f t="shared" si="70"/>
        <v>137</v>
      </c>
      <c r="M411" s="120">
        <f t="shared" si="70"/>
        <v>137</v>
      </c>
      <c r="N411" s="120">
        <f t="shared" si="70"/>
        <v>137</v>
      </c>
      <c r="O411" s="120">
        <f t="shared" si="70"/>
        <v>137</v>
      </c>
      <c r="P411" s="206">
        <f t="shared" si="70"/>
        <v>110</v>
      </c>
    </row>
    <row r="412" spans="1:16" s="3" customFormat="1" ht="30" x14ac:dyDescent="0.2">
      <c r="A412" s="41" t="s">
        <v>460</v>
      </c>
      <c r="B412" s="41" t="s">
        <v>461</v>
      </c>
      <c r="C412" s="41" t="s">
        <v>462</v>
      </c>
      <c r="D412" s="76">
        <v>32</v>
      </c>
      <c r="E412" s="128">
        <v>30</v>
      </c>
      <c r="F412" s="128">
        <v>30</v>
      </c>
      <c r="G412" s="128">
        <v>30</v>
      </c>
      <c r="H412" s="128">
        <v>30</v>
      </c>
      <c r="I412" s="128">
        <v>30</v>
      </c>
      <c r="J412" s="128">
        <v>30</v>
      </c>
      <c r="K412" s="128">
        <v>30</v>
      </c>
      <c r="L412" s="128">
        <v>30</v>
      </c>
      <c r="M412" s="128">
        <v>30</v>
      </c>
      <c r="N412" s="128">
        <v>30</v>
      </c>
      <c r="O412" s="128">
        <v>30</v>
      </c>
      <c r="P412" s="129">
        <v>25</v>
      </c>
    </row>
    <row r="413" spans="1:16" s="3" customFormat="1" ht="45" x14ac:dyDescent="0.2">
      <c r="A413" s="41" t="s">
        <v>463</v>
      </c>
      <c r="B413" s="41" t="s">
        <v>464</v>
      </c>
      <c r="C413" s="41" t="s">
        <v>465</v>
      </c>
      <c r="D413" s="76">
        <v>0</v>
      </c>
      <c r="E413" s="128">
        <v>0</v>
      </c>
      <c r="F413" s="128">
        <v>1</v>
      </c>
      <c r="G413" s="128">
        <v>1</v>
      </c>
      <c r="H413" s="128">
        <v>5</v>
      </c>
      <c r="I413" s="128">
        <v>5</v>
      </c>
      <c r="J413" s="128">
        <v>5</v>
      </c>
      <c r="K413" s="128">
        <v>5</v>
      </c>
      <c r="L413" s="128">
        <v>5</v>
      </c>
      <c r="M413" s="128">
        <v>5</v>
      </c>
      <c r="N413" s="128">
        <v>5</v>
      </c>
      <c r="O413" s="128">
        <v>5</v>
      </c>
      <c r="P413" s="215"/>
    </row>
    <row r="414" spans="1:16" s="3" customFormat="1" ht="75" x14ac:dyDescent="0.2">
      <c r="A414" s="41" t="s">
        <v>466</v>
      </c>
      <c r="B414" s="41" t="s">
        <v>467</v>
      </c>
      <c r="C414" s="41" t="s">
        <v>468</v>
      </c>
      <c r="D414" s="76">
        <v>45</v>
      </c>
      <c r="E414" s="128">
        <v>45</v>
      </c>
      <c r="F414" s="128">
        <v>45</v>
      </c>
      <c r="G414" s="128">
        <v>45</v>
      </c>
      <c r="H414" s="128">
        <v>45</v>
      </c>
      <c r="I414" s="128">
        <v>45</v>
      </c>
      <c r="J414" s="128">
        <v>45</v>
      </c>
      <c r="K414" s="128">
        <v>45</v>
      </c>
      <c r="L414" s="128">
        <v>45</v>
      </c>
      <c r="M414" s="128">
        <v>45</v>
      </c>
      <c r="N414" s="128">
        <v>45</v>
      </c>
      <c r="O414" s="128">
        <v>45</v>
      </c>
      <c r="P414" s="129">
        <v>42</v>
      </c>
    </row>
    <row r="415" spans="1:16" s="3" customFormat="1" ht="30" x14ac:dyDescent="0.2">
      <c r="A415" s="41" t="s">
        <v>469</v>
      </c>
      <c r="B415" s="41" t="s">
        <v>38</v>
      </c>
      <c r="C415" s="41" t="s">
        <v>470</v>
      </c>
      <c r="D415" s="76">
        <v>15</v>
      </c>
      <c r="E415" s="128">
        <v>15</v>
      </c>
      <c r="F415" s="128">
        <v>15</v>
      </c>
      <c r="G415" s="128">
        <v>15</v>
      </c>
      <c r="H415" s="128">
        <v>15</v>
      </c>
      <c r="I415" s="128">
        <v>15</v>
      </c>
      <c r="J415" s="128">
        <v>15</v>
      </c>
      <c r="K415" s="128">
        <v>15</v>
      </c>
      <c r="L415" s="128">
        <v>15</v>
      </c>
      <c r="M415" s="128">
        <v>15</v>
      </c>
      <c r="N415" s="128">
        <v>15</v>
      </c>
      <c r="O415" s="128">
        <v>15</v>
      </c>
      <c r="P415" s="129">
        <v>12</v>
      </c>
    </row>
    <row r="416" spans="1:16" s="3" customFormat="1" ht="45" x14ac:dyDescent="0.2">
      <c r="A416" s="41" t="s">
        <v>471</v>
      </c>
      <c r="B416" s="41" t="s">
        <v>472</v>
      </c>
      <c r="C416" s="41" t="s">
        <v>473</v>
      </c>
      <c r="D416" s="76">
        <v>14</v>
      </c>
      <c r="E416" s="128">
        <v>14</v>
      </c>
      <c r="F416" s="128">
        <v>14</v>
      </c>
      <c r="G416" s="128">
        <v>14</v>
      </c>
      <c r="H416" s="128">
        <v>14</v>
      </c>
      <c r="I416" s="128">
        <v>14</v>
      </c>
      <c r="J416" s="128">
        <v>14</v>
      </c>
      <c r="K416" s="128">
        <v>14</v>
      </c>
      <c r="L416" s="128">
        <v>14</v>
      </c>
      <c r="M416" s="128">
        <v>14</v>
      </c>
      <c r="N416" s="128">
        <v>14</v>
      </c>
      <c r="O416" s="128">
        <v>14</v>
      </c>
      <c r="P416" s="129">
        <v>13</v>
      </c>
    </row>
    <row r="417" spans="1:27" s="3" customFormat="1" ht="15" x14ac:dyDescent="0.2">
      <c r="A417" s="41" t="s">
        <v>474</v>
      </c>
      <c r="B417" s="41" t="s">
        <v>540</v>
      </c>
      <c r="C417" s="41" t="s">
        <v>475</v>
      </c>
      <c r="D417" s="76">
        <v>5</v>
      </c>
      <c r="E417" s="128">
        <v>5</v>
      </c>
      <c r="F417" s="128">
        <v>5</v>
      </c>
      <c r="G417" s="128">
        <v>5</v>
      </c>
      <c r="H417" s="128">
        <v>5</v>
      </c>
      <c r="I417" s="128">
        <v>5</v>
      </c>
      <c r="J417" s="128">
        <v>5</v>
      </c>
      <c r="K417" s="128">
        <v>5</v>
      </c>
      <c r="L417" s="128">
        <v>5</v>
      </c>
      <c r="M417" s="128">
        <v>5</v>
      </c>
      <c r="N417" s="128">
        <v>5</v>
      </c>
      <c r="O417" s="128">
        <v>5</v>
      </c>
      <c r="P417" s="129">
        <v>16</v>
      </c>
    </row>
    <row r="418" spans="1:27" s="3" customFormat="1" ht="75" x14ac:dyDescent="0.2">
      <c r="A418" s="41" t="s">
        <v>474</v>
      </c>
      <c r="B418" s="41" t="s">
        <v>476</v>
      </c>
      <c r="C418" s="41" t="s">
        <v>475</v>
      </c>
      <c r="D418" s="76">
        <v>16</v>
      </c>
      <c r="E418" s="128">
        <v>16</v>
      </c>
      <c r="F418" s="128">
        <v>16</v>
      </c>
      <c r="G418" s="128">
        <v>16</v>
      </c>
      <c r="H418" s="128">
        <v>16</v>
      </c>
      <c r="I418" s="128">
        <v>16</v>
      </c>
      <c r="J418" s="128">
        <v>16</v>
      </c>
      <c r="K418" s="128">
        <v>16</v>
      </c>
      <c r="L418" s="128">
        <v>16</v>
      </c>
      <c r="M418" s="128">
        <v>16</v>
      </c>
      <c r="N418" s="128">
        <v>16</v>
      </c>
      <c r="O418" s="128">
        <v>16</v>
      </c>
      <c r="P418" s="215"/>
    </row>
    <row r="419" spans="1:27" s="3" customFormat="1" ht="48" customHeight="1" x14ac:dyDescent="0.2">
      <c r="A419" s="41" t="s">
        <v>477</v>
      </c>
      <c r="B419" s="41" t="s">
        <v>478</v>
      </c>
      <c r="C419" s="41" t="s">
        <v>479</v>
      </c>
      <c r="D419" s="76">
        <v>5</v>
      </c>
      <c r="E419" s="128">
        <v>5</v>
      </c>
      <c r="F419" s="128">
        <v>5</v>
      </c>
      <c r="G419" s="128">
        <v>5</v>
      </c>
      <c r="H419" s="128">
        <v>5</v>
      </c>
      <c r="I419" s="128">
        <v>5</v>
      </c>
      <c r="J419" s="128">
        <v>5</v>
      </c>
      <c r="K419" s="128">
        <v>5</v>
      </c>
      <c r="L419" s="128">
        <v>5</v>
      </c>
      <c r="M419" s="128">
        <v>5</v>
      </c>
      <c r="N419" s="128">
        <v>5</v>
      </c>
      <c r="O419" s="128">
        <v>5</v>
      </c>
      <c r="P419" s="129">
        <v>2</v>
      </c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s="3" customFormat="1" ht="45" x14ac:dyDescent="0.2">
      <c r="A420" s="5" t="s">
        <v>480</v>
      </c>
      <c r="B420" s="5" t="s">
        <v>481</v>
      </c>
      <c r="C420" s="5" t="s">
        <v>482</v>
      </c>
      <c r="D420" s="96">
        <v>0</v>
      </c>
      <c r="E420" s="122">
        <v>0</v>
      </c>
      <c r="F420" s="122">
        <v>0</v>
      </c>
      <c r="G420" s="122">
        <v>0</v>
      </c>
      <c r="H420" s="122">
        <v>2</v>
      </c>
      <c r="I420" s="122">
        <v>2</v>
      </c>
      <c r="J420" s="122">
        <v>2</v>
      </c>
      <c r="K420" s="122">
        <v>2</v>
      </c>
      <c r="L420" s="122">
        <v>2</v>
      </c>
      <c r="M420" s="122">
        <v>2</v>
      </c>
      <c r="N420" s="122">
        <v>2</v>
      </c>
      <c r="O420" s="122">
        <v>2</v>
      </c>
      <c r="P420" s="204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s="3" customFormat="1" ht="45" x14ac:dyDescent="0.2">
      <c r="A421" s="5" t="s">
        <v>483</v>
      </c>
      <c r="B421" s="5" t="s">
        <v>484</v>
      </c>
      <c r="C421" s="5" t="s">
        <v>485</v>
      </c>
      <c r="D421" s="96">
        <v>0</v>
      </c>
      <c r="E421" s="122">
        <v>0</v>
      </c>
      <c r="F421" s="122">
        <v>0</v>
      </c>
      <c r="G421" s="122">
        <v>0</v>
      </c>
      <c r="H421" s="122">
        <v>0</v>
      </c>
      <c r="I421" s="122">
        <v>0</v>
      </c>
      <c r="J421" s="122">
        <v>0</v>
      </c>
      <c r="K421" s="122">
        <v>0</v>
      </c>
      <c r="L421" s="122">
        <v>0</v>
      </c>
      <c r="M421" s="122">
        <v>0</v>
      </c>
      <c r="N421" s="122">
        <v>0</v>
      </c>
      <c r="O421" s="122">
        <v>0</v>
      </c>
      <c r="P421" s="204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32.25" customHeight="1" x14ac:dyDescent="0.2">
      <c r="A422" s="84" t="s">
        <v>10</v>
      </c>
      <c r="B422" s="154" t="s">
        <v>11</v>
      </c>
      <c r="C422" s="154"/>
      <c r="D422" s="94">
        <f>SUM(D423:D431)</f>
        <v>124</v>
      </c>
      <c r="E422" s="120">
        <f t="shared" ref="E422:P422" si="71">SUM(E423:E431)</f>
        <v>115</v>
      </c>
      <c r="F422" s="120">
        <f t="shared" si="71"/>
        <v>120</v>
      </c>
      <c r="G422" s="120">
        <f t="shared" si="71"/>
        <v>121</v>
      </c>
      <c r="H422" s="120">
        <f t="shared" si="71"/>
        <v>121</v>
      </c>
      <c r="I422" s="120">
        <f t="shared" si="71"/>
        <v>121</v>
      </c>
      <c r="J422" s="120">
        <f t="shared" si="71"/>
        <v>121</v>
      </c>
      <c r="K422" s="120">
        <f t="shared" si="71"/>
        <v>121</v>
      </c>
      <c r="L422" s="120">
        <f t="shared" si="71"/>
        <v>121</v>
      </c>
      <c r="M422" s="120">
        <f t="shared" si="71"/>
        <v>121</v>
      </c>
      <c r="N422" s="120">
        <f t="shared" si="71"/>
        <v>121</v>
      </c>
      <c r="O422" s="120">
        <f t="shared" si="71"/>
        <v>121</v>
      </c>
      <c r="P422" s="206">
        <f t="shared" si="71"/>
        <v>183</v>
      </c>
    </row>
    <row r="423" spans="1:27" ht="37.5" customHeight="1" x14ac:dyDescent="0.2">
      <c r="A423" s="41" t="s">
        <v>486</v>
      </c>
      <c r="B423" s="41" t="s">
        <v>487</v>
      </c>
      <c r="C423" s="41" t="s">
        <v>488</v>
      </c>
      <c r="D423" s="76">
        <v>48</v>
      </c>
      <c r="E423" s="128">
        <v>45</v>
      </c>
      <c r="F423" s="128">
        <v>45</v>
      </c>
      <c r="G423" s="128">
        <v>45</v>
      </c>
      <c r="H423" s="128">
        <v>45</v>
      </c>
      <c r="I423" s="128">
        <v>45</v>
      </c>
      <c r="J423" s="128">
        <v>45</v>
      </c>
      <c r="K423" s="128">
        <v>45</v>
      </c>
      <c r="L423" s="128">
        <v>45</v>
      </c>
      <c r="M423" s="128">
        <v>45</v>
      </c>
      <c r="N423" s="128">
        <v>45</v>
      </c>
      <c r="O423" s="128">
        <v>45</v>
      </c>
      <c r="P423" s="129">
        <v>98</v>
      </c>
    </row>
    <row r="424" spans="1:27" ht="72.75" customHeight="1" x14ac:dyDescent="0.2">
      <c r="A424" s="41" t="s">
        <v>489</v>
      </c>
      <c r="B424" s="41" t="s">
        <v>490</v>
      </c>
      <c r="C424" s="41" t="s">
        <v>491</v>
      </c>
      <c r="D424" s="76">
        <v>45</v>
      </c>
      <c r="E424" s="128">
        <v>45</v>
      </c>
      <c r="F424" s="128">
        <v>45</v>
      </c>
      <c r="G424" s="128">
        <v>45</v>
      </c>
      <c r="H424" s="128">
        <v>45</v>
      </c>
      <c r="I424" s="128">
        <v>45</v>
      </c>
      <c r="J424" s="128">
        <v>45</v>
      </c>
      <c r="K424" s="128">
        <v>45</v>
      </c>
      <c r="L424" s="128">
        <v>45</v>
      </c>
      <c r="M424" s="128">
        <v>45</v>
      </c>
      <c r="N424" s="128">
        <v>45</v>
      </c>
      <c r="O424" s="128">
        <v>45</v>
      </c>
      <c r="P424" s="129">
        <v>45</v>
      </c>
    </row>
    <row r="425" spans="1:27" ht="60" x14ac:dyDescent="0.2">
      <c r="A425" s="41" t="s">
        <v>511</v>
      </c>
      <c r="B425" s="41" t="s">
        <v>512</v>
      </c>
      <c r="C425" s="41" t="s">
        <v>513</v>
      </c>
      <c r="D425" s="76">
        <v>1</v>
      </c>
      <c r="E425" s="128">
        <v>0</v>
      </c>
      <c r="F425" s="128">
        <v>1</v>
      </c>
      <c r="G425" s="128">
        <v>2</v>
      </c>
      <c r="H425" s="128">
        <v>2</v>
      </c>
      <c r="I425" s="128">
        <v>2</v>
      </c>
      <c r="J425" s="128">
        <v>2</v>
      </c>
      <c r="K425" s="128">
        <v>2</v>
      </c>
      <c r="L425" s="128">
        <v>2</v>
      </c>
      <c r="M425" s="128">
        <v>2</v>
      </c>
      <c r="N425" s="128">
        <v>2</v>
      </c>
      <c r="O425" s="128">
        <v>2</v>
      </c>
      <c r="P425" s="204"/>
    </row>
    <row r="426" spans="1:27" ht="15" x14ac:dyDescent="0.2">
      <c r="A426" s="41" t="s">
        <v>514</v>
      </c>
      <c r="B426" s="41" t="s">
        <v>54</v>
      </c>
      <c r="C426" s="41" t="s">
        <v>515</v>
      </c>
      <c r="D426" s="76">
        <v>0</v>
      </c>
      <c r="E426" s="128">
        <v>0</v>
      </c>
      <c r="F426" s="128">
        <v>1</v>
      </c>
      <c r="G426" s="128">
        <v>2</v>
      </c>
      <c r="H426" s="128">
        <v>2</v>
      </c>
      <c r="I426" s="128">
        <v>2</v>
      </c>
      <c r="J426" s="128">
        <v>2</v>
      </c>
      <c r="K426" s="128">
        <v>2</v>
      </c>
      <c r="L426" s="128">
        <v>2</v>
      </c>
      <c r="M426" s="128">
        <v>2</v>
      </c>
      <c r="N426" s="128">
        <v>2</v>
      </c>
      <c r="O426" s="128">
        <v>2</v>
      </c>
      <c r="P426" s="204"/>
    </row>
    <row r="427" spans="1:27" ht="30" x14ac:dyDescent="0.2">
      <c r="A427" s="41" t="s">
        <v>497</v>
      </c>
      <c r="B427" s="41" t="s">
        <v>498</v>
      </c>
      <c r="C427" s="41" t="s">
        <v>499</v>
      </c>
      <c r="D427" s="76">
        <v>2</v>
      </c>
      <c r="E427" s="128">
        <v>0</v>
      </c>
      <c r="F427" s="128">
        <v>1</v>
      </c>
      <c r="G427" s="128">
        <v>0</v>
      </c>
      <c r="H427" s="128">
        <v>0</v>
      </c>
      <c r="I427" s="128">
        <v>0</v>
      </c>
      <c r="J427" s="128">
        <v>0</v>
      </c>
      <c r="K427" s="128">
        <v>0</v>
      </c>
      <c r="L427" s="128">
        <v>0</v>
      </c>
      <c r="M427" s="128">
        <v>0</v>
      </c>
      <c r="N427" s="128">
        <v>0</v>
      </c>
      <c r="O427" s="128">
        <v>0</v>
      </c>
      <c r="P427" s="129">
        <v>15</v>
      </c>
    </row>
    <row r="428" spans="1:27" ht="61.5" customHeight="1" x14ac:dyDescent="0.2">
      <c r="A428" s="41" t="s">
        <v>497</v>
      </c>
      <c r="B428" s="41" t="s">
        <v>541</v>
      </c>
      <c r="C428" s="41" t="s">
        <v>542</v>
      </c>
      <c r="D428" s="76">
        <v>15</v>
      </c>
      <c r="E428" s="128">
        <v>15</v>
      </c>
      <c r="F428" s="128">
        <v>15</v>
      </c>
      <c r="G428" s="128">
        <v>15</v>
      </c>
      <c r="H428" s="128">
        <v>15</v>
      </c>
      <c r="I428" s="128">
        <v>15</v>
      </c>
      <c r="J428" s="128">
        <v>15</v>
      </c>
      <c r="K428" s="128">
        <v>15</v>
      </c>
      <c r="L428" s="128">
        <v>15</v>
      </c>
      <c r="M428" s="128">
        <v>15</v>
      </c>
      <c r="N428" s="128">
        <v>15</v>
      </c>
      <c r="O428" s="128">
        <v>15</v>
      </c>
      <c r="P428" s="204"/>
    </row>
    <row r="429" spans="1:27" ht="32.25" customHeight="1" x14ac:dyDescent="0.2">
      <c r="A429" s="41" t="s">
        <v>492</v>
      </c>
      <c r="B429" s="41" t="s">
        <v>493</v>
      </c>
      <c r="C429" s="41" t="s">
        <v>494</v>
      </c>
      <c r="D429" s="76">
        <v>12</v>
      </c>
      <c r="E429" s="128">
        <v>10</v>
      </c>
      <c r="F429" s="128">
        <v>10</v>
      </c>
      <c r="G429" s="128">
        <v>10</v>
      </c>
      <c r="H429" s="128">
        <v>10</v>
      </c>
      <c r="I429" s="128">
        <v>10</v>
      </c>
      <c r="J429" s="128">
        <v>10</v>
      </c>
      <c r="K429" s="128">
        <v>10</v>
      </c>
      <c r="L429" s="128">
        <v>10</v>
      </c>
      <c r="M429" s="128">
        <v>10</v>
      </c>
      <c r="N429" s="128">
        <v>10</v>
      </c>
      <c r="O429" s="128">
        <v>10</v>
      </c>
      <c r="P429" s="129">
        <v>25</v>
      </c>
    </row>
    <row r="430" spans="1:27" ht="30" x14ac:dyDescent="0.2">
      <c r="A430" s="41" t="s">
        <v>495</v>
      </c>
      <c r="B430" s="41" t="s">
        <v>67</v>
      </c>
      <c r="C430" s="41" t="s">
        <v>496</v>
      </c>
      <c r="D430" s="76">
        <v>0</v>
      </c>
      <c r="E430" s="128">
        <v>0</v>
      </c>
      <c r="F430" s="128">
        <v>1</v>
      </c>
      <c r="G430" s="128">
        <v>1</v>
      </c>
      <c r="H430" s="128">
        <v>1</v>
      </c>
      <c r="I430" s="128">
        <v>1</v>
      </c>
      <c r="J430" s="128">
        <v>1</v>
      </c>
      <c r="K430" s="128">
        <v>1</v>
      </c>
      <c r="L430" s="128">
        <v>1</v>
      </c>
      <c r="M430" s="128">
        <v>1</v>
      </c>
      <c r="N430" s="128">
        <v>1</v>
      </c>
      <c r="O430" s="128">
        <v>1</v>
      </c>
      <c r="P430" s="204"/>
    </row>
    <row r="431" spans="1:27" ht="30" x14ac:dyDescent="0.2">
      <c r="A431" s="41" t="s">
        <v>516</v>
      </c>
      <c r="B431" s="41" t="s">
        <v>517</v>
      </c>
      <c r="C431" s="41" t="s">
        <v>518</v>
      </c>
      <c r="D431" s="76">
        <v>1</v>
      </c>
      <c r="E431" s="128">
        <v>0</v>
      </c>
      <c r="F431" s="128">
        <v>1</v>
      </c>
      <c r="G431" s="128">
        <v>1</v>
      </c>
      <c r="H431" s="128">
        <v>1</v>
      </c>
      <c r="I431" s="128">
        <v>1</v>
      </c>
      <c r="J431" s="128">
        <v>1</v>
      </c>
      <c r="K431" s="128">
        <v>1</v>
      </c>
      <c r="L431" s="128">
        <v>1</v>
      </c>
      <c r="M431" s="128">
        <v>1</v>
      </c>
      <c r="N431" s="128">
        <v>1</v>
      </c>
      <c r="O431" s="128">
        <v>1</v>
      </c>
      <c r="P431" s="204"/>
    </row>
    <row r="432" spans="1:27" ht="20.25" customHeight="1" x14ac:dyDescent="0.2">
      <c r="A432" s="84" t="s">
        <v>68</v>
      </c>
      <c r="B432" s="154" t="s">
        <v>69</v>
      </c>
      <c r="C432" s="154"/>
      <c r="D432" s="94">
        <f>SUM(D433:D434)</f>
        <v>0</v>
      </c>
      <c r="E432" s="120">
        <f t="shared" ref="E432:P432" si="72">SUM(E433:E434)</f>
        <v>0</v>
      </c>
      <c r="F432" s="120">
        <f t="shared" si="72"/>
        <v>2</v>
      </c>
      <c r="G432" s="120">
        <f t="shared" si="72"/>
        <v>4</v>
      </c>
      <c r="H432" s="120">
        <f t="shared" si="72"/>
        <v>4</v>
      </c>
      <c r="I432" s="120">
        <f t="shared" si="72"/>
        <v>4</v>
      </c>
      <c r="J432" s="120">
        <f t="shared" si="72"/>
        <v>4</v>
      </c>
      <c r="K432" s="120">
        <f t="shared" si="72"/>
        <v>4</v>
      </c>
      <c r="L432" s="120">
        <f t="shared" si="72"/>
        <v>4</v>
      </c>
      <c r="M432" s="120">
        <f t="shared" si="72"/>
        <v>4</v>
      </c>
      <c r="N432" s="120">
        <f t="shared" si="72"/>
        <v>4</v>
      </c>
      <c r="O432" s="120">
        <f t="shared" si="72"/>
        <v>4</v>
      </c>
      <c r="P432" s="206">
        <f t="shared" si="72"/>
        <v>0</v>
      </c>
    </row>
    <row r="433" spans="1:27" ht="45" x14ac:dyDescent="0.2">
      <c r="A433" s="41" t="s">
        <v>519</v>
      </c>
      <c r="B433" s="41" t="s">
        <v>520</v>
      </c>
      <c r="C433" s="41" t="s">
        <v>521</v>
      </c>
      <c r="D433" s="76">
        <v>0</v>
      </c>
      <c r="E433" s="128">
        <v>0</v>
      </c>
      <c r="F433" s="128">
        <v>1</v>
      </c>
      <c r="G433" s="128">
        <v>2</v>
      </c>
      <c r="H433" s="128">
        <v>2</v>
      </c>
      <c r="I433" s="128">
        <v>2</v>
      </c>
      <c r="J433" s="128">
        <v>2</v>
      </c>
      <c r="K433" s="128">
        <v>2</v>
      </c>
      <c r="L433" s="128">
        <v>2</v>
      </c>
      <c r="M433" s="128">
        <v>2</v>
      </c>
      <c r="N433" s="128">
        <v>2</v>
      </c>
      <c r="O433" s="128">
        <v>2</v>
      </c>
      <c r="P433" s="217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spans="1:27" ht="62.25" customHeight="1" x14ac:dyDescent="0.3">
      <c r="A434" s="41" t="s">
        <v>522</v>
      </c>
      <c r="B434" s="41" t="s">
        <v>523</v>
      </c>
      <c r="C434" s="41" t="s">
        <v>524</v>
      </c>
      <c r="D434" s="76">
        <v>0</v>
      </c>
      <c r="E434" s="128">
        <v>0</v>
      </c>
      <c r="F434" s="128">
        <v>1</v>
      </c>
      <c r="G434" s="128">
        <v>2</v>
      </c>
      <c r="H434" s="128">
        <v>2</v>
      </c>
      <c r="I434" s="128">
        <v>2</v>
      </c>
      <c r="J434" s="128">
        <v>2</v>
      </c>
      <c r="K434" s="128">
        <v>2</v>
      </c>
      <c r="L434" s="128">
        <v>2</v>
      </c>
      <c r="M434" s="128">
        <v>2</v>
      </c>
      <c r="N434" s="128">
        <v>2</v>
      </c>
      <c r="O434" s="128">
        <v>2</v>
      </c>
      <c r="P434" s="218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x14ac:dyDescent="0.2">
      <c r="D435" s="7"/>
      <c r="E435" s="10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1:27" x14ac:dyDescent="0.2">
      <c r="D436" s="31"/>
      <c r="E436" s="32"/>
      <c r="F436" s="31"/>
      <c r="G436" s="31"/>
      <c r="H436" s="31"/>
      <c r="I436" s="31"/>
      <c r="J436" s="31"/>
      <c r="K436" s="31"/>
      <c r="L436" s="31"/>
      <c r="M436" s="31"/>
      <c r="N436" s="31"/>
      <c r="O436" s="31"/>
    </row>
    <row r="437" spans="1:27" x14ac:dyDescent="0.2">
      <c r="D437" s="28"/>
      <c r="E437" s="29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27" ht="18.75" x14ac:dyDescent="0.2"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</row>
    <row r="440" spans="1:27" ht="14.25" x14ac:dyDescent="0.2"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</row>
    <row r="441" spans="1:27" ht="14.25" x14ac:dyDescent="0.2">
      <c r="D441" s="39"/>
      <c r="E441" s="40"/>
      <c r="F441" s="39"/>
      <c r="G441" s="39"/>
      <c r="H441" s="39"/>
      <c r="I441" s="39"/>
      <c r="J441" s="39"/>
      <c r="K441" s="39"/>
      <c r="L441" s="39"/>
      <c r="M441" s="39"/>
      <c r="N441" s="39"/>
      <c r="O441" s="39"/>
    </row>
  </sheetData>
  <autoFilter ref="A5:Q434" xr:uid="{00000000-0009-0000-0000-000000000000}"/>
  <mergeCells count="158">
    <mergeCell ref="A2:O2"/>
    <mergeCell ref="C3:C4"/>
    <mergeCell ref="B3:B4"/>
    <mergeCell ref="A3:A4"/>
    <mergeCell ref="A144:A147"/>
    <mergeCell ref="A207:A209"/>
    <mergeCell ref="B207:B209"/>
    <mergeCell ref="A180:A183"/>
    <mergeCell ref="B180:B183"/>
    <mergeCell ref="A176:A178"/>
    <mergeCell ref="A192:A193"/>
    <mergeCell ref="B192:B193"/>
    <mergeCell ref="A184:A185"/>
    <mergeCell ref="B184:B185"/>
    <mergeCell ref="B188:B189"/>
    <mergeCell ref="A190:A191"/>
    <mergeCell ref="B190:B191"/>
    <mergeCell ref="B205:C205"/>
    <mergeCell ref="A204:C204"/>
    <mergeCell ref="B20:B25"/>
    <mergeCell ref="B144:B147"/>
    <mergeCell ref="B148:B150"/>
    <mergeCell ref="A148:A150"/>
    <mergeCell ref="B156:C156"/>
    <mergeCell ref="A151:A153"/>
    <mergeCell ref="A160:A161"/>
    <mergeCell ref="B160:B161"/>
    <mergeCell ref="B222:B224"/>
    <mergeCell ref="A222:A224"/>
    <mergeCell ref="A315:A316"/>
    <mergeCell ref="B315:B316"/>
    <mergeCell ref="B169:C169"/>
    <mergeCell ref="A212:A214"/>
    <mergeCell ref="B212:B214"/>
    <mergeCell ref="B309:C309"/>
    <mergeCell ref="B271:C271"/>
    <mergeCell ref="A225:C225"/>
    <mergeCell ref="A188:A189"/>
    <mergeCell ref="B151:B153"/>
    <mergeCell ref="A232:C232"/>
    <mergeCell ref="B233:C233"/>
    <mergeCell ref="B228:C228"/>
    <mergeCell ref="B238:C238"/>
    <mergeCell ref="B297:C297"/>
    <mergeCell ref="B299:C299"/>
    <mergeCell ref="B289:C289"/>
    <mergeCell ref="B281:C281"/>
    <mergeCell ref="P3:P4"/>
    <mergeCell ref="A48:A51"/>
    <mergeCell ref="B108:C108"/>
    <mergeCell ref="B87:C87"/>
    <mergeCell ref="B92:C92"/>
    <mergeCell ref="A127:A128"/>
    <mergeCell ref="B127:B128"/>
    <mergeCell ref="A109:A119"/>
    <mergeCell ref="A6:C6"/>
    <mergeCell ref="B9:C9"/>
    <mergeCell ref="A10:A11"/>
    <mergeCell ref="B10:B11"/>
    <mergeCell ref="A14:A15"/>
    <mergeCell ref="B14:B15"/>
    <mergeCell ref="B12:B13"/>
    <mergeCell ref="D3:O3"/>
    <mergeCell ref="A12:A13"/>
    <mergeCell ref="A64:A66"/>
    <mergeCell ref="A67:A70"/>
    <mergeCell ref="B67:B70"/>
    <mergeCell ref="B81:B82"/>
    <mergeCell ref="B48:B51"/>
    <mergeCell ref="B16:B19"/>
    <mergeCell ref="A16:A19"/>
    <mergeCell ref="B138:B140"/>
    <mergeCell ref="B115:B119"/>
    <mergeCell ref="B136:B137"/>
    <mergeCell ref="A138:A140"/>
    <mergeCell ref="A136:A137"/>
    <mergeCell ref="A52:A54"/>
    <mergeCell ref="A20:A25"/>
    <mergeCell ref="B109:B114"/>
    <mergeCell ref="B133:B135"/>
    <mergeCell ref="A75:A80"/>
    <mergeCell ref="B100:C100"/>
    <mergeCell ref="A55:A57"/>
    <mergeCell ref="B55:B57"/>
    <mergeCell ref="A39:A42"/>
    <mergeCell ref="B39:B42"/>
    <mergeCell ref="B52:B54"/>
    <mergeCell ref="A33:A38"/>
    <mergeCell ref="B33:B38"/>
    <mergeCell ref="B26:B32"/>
    <mergeCell ref="A43:A46"/>
    <mergeCell ref="B59:B61"/>
    <mergeCell ref="A134:A135"/>
    <mergeCell ref="A71:A74"/>
    <mergeCell ref="A319:A320"/>
    <mergeCell ref="B319:B320"/>
    <mergeCell ref="A7:C7"/>
    <mergeCell ref="A8:C8"/>
    <mergeCell ref="B43:B46"/>
    <mergeCell ref="A81:A82"/>
    <mergeCell ref="A26:A32"/>
    <mergeCell ref="B398:C398"/>
    <mergeCell ref="B75:B80"/>
    <mergeCell ref="A59:A61"/>
    <mergeCell ref="B71:B74"/>
    <mergeCell ref="B255:C255"/>
    <mergeCell ref="A236:C236"/>
    <mergeCell ref="B195:C195"/>
    <mergeCell ref="B176:B178"/>
    <mergeCell ref="A164:A166"/>
    <mergeCell ref="B164:B166"/>
    <mergeCell ref="B221:C221"/>
    <mergeCell ref="B142:B143"/>
    <mergeCell ref="A142:A143"/>
    <mergeCell ref="B171:C171"/>
    <mergeCell ref="A158:A159"/>
    <mergeCell ref="B163:C163"/>
    <mergeCell ref="B158:B159"/>
    <mergeCell ref="A317:A318"/>
    <mergeCell ref="B317:B318"/>
    <mergeCell ref="B265:C265"/>
    <mergeCell ref="B363:C363"/>
    <mergeCell ref="B390:C390"/>
    <mergeCell ref="A382:C382"/>
    <mergeCell ref="B226:C226"/>
    <mergeCell ref="B383:C383"/>
    <mergeCell ref="B301:C301"/>
    <mergeCell ref="B314:C314"/>
    <mergeCell ref="B322:C322"/>
    <mergeCell ref="B352:C352"/>
    <mergeCell ref="B343:C343"/>
    <mergeCell ref="B240:C240"/>
    <mergeCell ref="A237:C237"/>
    <mergeCell ref="A342:C342"/>
    <mergeCell ref="A355:B355"/>
    <mergeCell ref="B356:C356"/>
    <mergeCell ref="B366:C366"/>
    <mergeCell ref="B369:C369"/>
    <mergeCell ref="A374:A380"/>
    <mergeCell ref="A333:C333"/>
    <mergeCell ref="B334:C334"/>
    <mergeCell ref="B339:C339"/>
    <mergeCell ref="B328:C328"/>
    <mergeCell ref="B374:B380"/>
    <mergeCell ref="B432:C432"/>
    <mergeCell ref="B411:C411"/>
    <mergeCell ref="B408:B409"/>
    <mergeCell ref="A408:A409"/>
    <mergeCell ref="B324:C324"/>
    <mergeCell ref="B404:B405"/>
    <mergeCell ref="A404:A405"/>
    <mergeCell ref="B403:C403"/>
    <mergeCell ref="B422:C422"/>
    <mergeCell ref="B396:C396"/>
    <mergeCell ref="B401:B402"/>
    <mergeCell ref="A401:A402"/>
    <mergeCell ref="A395:C395"/>
    <mergeCell ref="B392:C392"/>
  </mergeCells>
  <pageMargins left="0.23622047244094491" right="0.23622047244094491" top="0.15748031496062992" bottom="0.15748031496062992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СПО</vt:lpstr>
      <vt:lpstr>СПО!Заголовки_для_печати</vt:lpstr>
      <vt:lpstr>СПО!Область_печати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Юсуфова Гуля Ярахмедовна</dc:creator>
  <cp:lastModifiedBy>Алиева Зайнаб Магомедовна</cp:lastModifiedBy>
  <cp:lastPrinted>2025-05-29T09:08:25Z</cp:lastPrinted>
  <dcterms:created xsi:type="dcterms:W3CDTF">2006-09-28T05:33:49Z</dcterms:created>
  <dcterms:modified xsi:type="dcterms:W3CDTF">2025-06-05T09:18:31Z</dcterms:modified>
</cp:coreProperties>
</file>